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a.korol/Documents/🥌 KETTLEBELL_lifting/Zawody_Innych Federacji/Baltic-2023_Lithuania/"/>
    </mc:Choice>
  </mc:AlternateContent>
  <xr:revisionPtr revIDLastSave="0" documentId="13_ncr:1_{3B467191-6516-D04D-9D68-ED4EC006DB78}" xr6:coauthVersionLast="47" xr6:coauthVersionMax="47" xr10:uidLastSave="{00000000-0000-0000-0000-000000000000}"/>
  <bookViews>
    <workbookView xWindow="940" yWindow="740" windowWidth="27640" windowHeight="16760" xr2:uid="{0BF9D8FB-44B5-214F-B07A-6E95D6D17687}"/>
  </bookViews>
  <sheets>
    <sheet name="Teams" sheetId="4" r:id="rId1"/>
    <sheet name="Males" sheetId="2" r:id="rId2"/>
    <sheet name="Females" sheetId="3" r:id="rId3"/>
    <sheet name="Relay" sheetId="6" r:id="rId4"/>
    <sheet name="Flights" sheetId="5" state="hidden" r:id="rId5"/>
  </sheets>
  <definedNames>
    <definedName name="_xlnm.Print_Area" localSheetId="4">Flights!$A$1:$I$74</definedName>
    <definedName name="_xlnm.Print_Area" localSheetId="1">Males!$A$1:$J$42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6" l="1"/>
  <c r="G29" i="6" s="1"/>
  <c r="G28" i="6"/>
  <c r="F16" i="6"/>
  <c r="F17" i="6" s="1"/>
  <c r="F5" i="6"/>
  <c r="B5" i="4"/>
  <c r="G4" i="6"/>
  <c r="G5" i="6"/>
  <c r="G21" i="6"/>
  <c r="G22" i="6"/>
  <c r="G23" i="6"/>
  <c r="G24" i="6"/>
  <c r="G15" i="6"/>
  <c r="G16" i="6"/>
  <c r="G9" i="6"/>
  <c r="H9" i="6" s="1"/>
  <c r="G10" i="6"/>
  <c r="G11" i="6"/>
  <c r="G12" i="6"/>
  <c r="G23" i="3"/>
  <c r="G21" i="3"/>
  <c r="G22" i="3"/>
  <c r="G24" i="3"/>
  <c r="G16" i="3"/>
  <c r="G15" i="3"/>
  <c r="G17" i="3"/>
  <c r="G18" i="3"/>
  <c r="G9" i="3"/>
  <c r="G11" i="3"/>
  <c r="G12" i="3"/>
  <c r="G10" i="3"/>
  <c r="G3" i="3"/>
  <c r="G6" i="3"/>
  <c r="G5" i="3"/>
  <c r="G4" i="3"/>
  <c r="G39" i="2"/>
  <c r="G40" i="2"/>
  <c r="G42" i="2"/>
  <c r="G33" i="2"/>
  <c r="G35" i="2"/>
  <c r="G34" i="2"/>
  <c r="G36" i="2"/>
  <c r="G29" i="2"/>
  <c r="G30" i="2"/>
  <c r="G27" i="2"/>
  <c r="G28" i="2"/>
  <c r="G24" i="2"/>
  <c r="G23" i="2"/>
  <c r="G21" i="2"/>
  <c r="G22" i="2"/>
  <c r="G15" i="2"/>
  <c r="G16" i="2"/>
  <c r="G18" i="2"/>
  <c r="G17" i="2"/>
  <c r="F18" i="6" l="1"/>
  <c r="G18" i="6" s="1"/>
  <c r="G17" i="6"/>
  <c r="H17" i="6"/>
  <c r="H21" i="6"/>
  <c r="H11" i="6"/>
  <c r="H18" i="6"/>
  <c r="H12" i="6"/>
  <c r="H16" i="6"/>
  <c r="F6" i="6"/>
  <c r="G6" i="6" s="1"/>
  <c r="H10" i="6"/>
  <c r="H15" i="6"/>
  <c r="F30" i="6"/>
  <c r="G30" i="6" s="1"/>
  <c r="H23" i="6"/>
  <c r="H22" i="6"/>
  <c r="H24" i="6"/>
  <c r="G10" i="2"/>
  <c r="G11" i="2"/>
  <c r="G9" i="2"/>
  <c r="G3" i="2"/>
  <c r="G4" i="2"/>
  <c r="G5" i="2"/>
  <c r="B6" i="4"/>
  <c r="B7" i="4"/>
  <c r="B8" i="4"/>
  <c r="F3" i="6" l="1"/>
  <c r="G3" i="6" s="1"/>
  <c r="F27" i="6"/>
  <c r="G27" i="6" s="1"/>
  <c r="H6" i="6" l="1"/>
  <c r="H3" i="6"/>
  <c r="H4" i="6"/>
  <c r="H5" i="6"/>
  <c r="H30" i="6"/>
  <c r="H27" i="6"/>
  <c r="H28" i="6"/>
  <c r="H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tc={59C26772-34CC-7542-A67C-63A7ADF0B5E2}</author>
    <author>tc={B818857E-3017-9C4A-9E0A-40D67A119026}</author>
  </authors>
  <commentList>
    <comment ref="F16" authorId="0" shapeId="0" xr:uid="{59C26772-34CC-7542-A67C-63A7ADF0B5E2}">
      <text>
        <t>[Threaded comment]
Your version of Excel allows you to read this threaded comment; however, any edits to it will get removed if the file is opened in a newer version of Excel. Learn more: https://go.microsoft.com/fwlink/?linkid=870924
Comment:
    BW 71,7</t>
      </text>
    </comment>
    <comment ref="F17" authorId="1" shapeId="0" xr:uid="{B818857E-3017-9C4A-9E0A-40D67A119026}">
      <text>
        <t>[Threaded comment]
Your version of Excel allows you to read this threaded comment; however, any edits to it will get removed if the file is opened in a newer version of Excel. Learn more: https://go.microsoft.com/fwlink/?linkid=870924
Comment:
    BW 72,6</t>
      </text>
    </comment>
  </commentList>
</comments>
</file>

<file path=xl/sharedStrings.xml><?xml version="1.0" encoding="utf-8"?>
<sst xmlns="http://schemas.openxmlformats.org/spreadsheetml/2006/main" count="738" uniqueCount="103">
  <si>
    <t>Lithuania</t>
  </si>
  <si>
    <t>Latvia</t>
  </si>
  <si>
    <t xml:space="preserve">Estonia </t>
  </si>
  <si>
    <t>Poland</t>
  </si>
  <si>
    <t>Country</t>
  </si>
  <si>
    <t>Weight category</t>
  </si>
  <si>
    <t>Name, Surname</t>
  </si>
  <si>
    <t>2-arms Long Cycle (Reps)</t>
  </si>
  <si>
    <t>2-arms Long Cycle (Points)</t>
  </si>
  <si>
    <t>Place in weight category</t>
  </si>
  <si>
    <t>TEAM POINTS</t>
  </si>
  <si>
    <t>TOTAL</t>
  </si>
  <si>
    <t>M -63 kg</t>
  </si>
  <si>
    <t>M -68 kg</t>
  </si>
  <si>
    <t>M -73 kg</t>
  </si>
  <si>
    <t>M -78 kg</t>
  </si>
  <si>
    <t>M -85 kg</t>
  </si>
  <si>
    <t>M -95 kg</t>
  </si>
  <si>
    <t>M +95 kg</t>
  </si>
  <si>
    <t>F -58 kg</t>
  </si>
  <si>
    <t>F -63 kg</t>
  </si>
  <si>
    <t>F -68 kg</t>
  </si>
  <si>
    <t>F +68 kg</t>
  </si>
  <si>
    <t>KB - factor  (32 kg x 2; 24 kg x 1)</t>
  </si>
  <si>
    <t>KB weight</t>
  </si>
  <si>
    <t>PLACE in the FINAL</t>
  </si>
  <si>
    <t>KB - factor  (24 kg x 2; 16 kg x 1)</t>
  </si>
  <si>
    <t>Males -63 kg</t>
  </si>
  <si>
    <t>Males -68 kg</t>
  </si>
  <si>
    <t>Males -73 kg</t>
  </si>
  <si>
    <t>Males -78 kg</t>
  </si>
  <si>
    <t>Males -85 kg</t>
  </si>
  <si>
    <t>Males -95 kg</t>
  </si>
  <si>
    <t>Males +95 kg</t>
  </si>
  <si>
    <t>Females -63 kg</t>
  </si>
  <si>
    <t>Females -58 kg</t>
  </si>
  <si>
    <t>Females -68 kg</t>
  </si>
  <si>
    <t>Females +68 kg</t>
  </si>
  <si>
    <t>1-arm Long Cycle (Reps)</t>
  </si>
  <si>
    <t>1-arm Long Cycle (Points)</t>
  </si>
  <si>
    <t>24 kg</t>
  </si>
  <si>
    <t>16 kg</t>
  </si>
  <si>
    <t>Relay</t>
  </si>
  <si>
    <t>32 kg</t>
  </si>
  <si>
    <t>-</t>
  </si>
  <si>
    <t>POINTS for Team</t>
  </si>
  <si>
    <t>n/a</t>
  </si>
  <si>
    <t>Estonia</t>
  </si>
  <si>
    <t>Time</t>
  </si>
  <si>
    <t>Stage No 1</t>
  </si>
  <si>
    <t>KB - factor</t>
  </si>
  <si>
    <t>Discipline</t>
  </si>
  <si>
    <t>1-arm LC</t>
  </si>
  <si>
    <t>2-arms LC</t>
  </si>
  <si>
    <t>(LTU) Deividas Girskis</t>
  </si>
  <si>
    <t>(LAT) Pavels Krasovskis</t>
  </si>
  <si>
    <t>(EST) Nikita Koverda</t>
  </si>
  <si>
    <t>(LTU) Matas čepulis</t>
  </si>
  <si>
    <t>(LTU) Povilas Kačinskas</t>
  </si>
  <si>
    <t>(LTU) Artūras Balnionis</t>
  </si>
  <si>
    <t>(LTU) Dangiras Lukošius virš</t>
  </si>
  <si>
    <t>(LTU) Kotryna Vicoskaitė</t>
  </si>
  <si>
    <t>(LTU) Gabrielė Kuršaitytė</t>
  </si>
  <si>
    <t>(LTU) Ugnė Tamoševičiūtė virš</t>
  </si>
  <si>
    <t>(LTU) Justas Optas</t>
  </si>
  <si>
    <t>(LTU) Romualdas Vaičiūnas</t>
  </si>
  <si>
    <t>(LTU) Julius Optas </t>
  </si>
  <si>
    <t>(POL) Mateusz Muczyński</t>
  </si>
  <si>
    <t>(POL) Dzmitry Khaplanik</t>
  </si>
  <si>
    <t>(POL) Łukasz Dedura</t>
  </si>
  <si>
    <t>(POL) Jakub Werner</t>
  </si>
  <si>
    <t>(POL) Magdalena Oklińska</t>
  </si>
  <si>
    <t>(POL) Agnieszka Dera</t>
  </si>
  <si>
    <t>(POL) Aleksandra Mamos-Budzyńska</t>
  </si>
  <si>
    <t>(LAT) Ņikita Tīrelis</t>
  </si>
  <si>
    <t>(LAT) Igors Žemčugovs</t>
  </si>
  <si>
    <t>(LAT) Arturs Taņčins</t>
  </si>
  <si>
    <t>(LAT) Dāvis Jermacāns</t>
  </si>
  <si>
    <t>(LAT) Edgars Getmaņčuks</t>
  </si>
  <si>
    <t>(LAT) Vasīlijs Giņko</t>
  </si>
  <si>
    <t>(LAT) Greta Kopilova</t>
  </si>
  <si>
    <t>(LAT) Ludmilla Jadjalo</t>
  </si>
  <si>
    <t>(LAT) Anda Spriņģe</t>
  </si>
  <si>
    <t>(LAT) Diāna Bulaša</t>
  </si>
  <si>
    <t>(LAT) Vladislavs Voitehovičs</t>
  </si>
  <si>
    <t>(LAT) Alvis Makejevs</t>
  </si>
  <si>
    <t>(EST) Andres Metjer</t>
  </si>
  <si>
    <t>(EST) Kuldar Kark</t>
  </si>
  <si>
    <t>(EST) Ainar Aruvali</t>
  </si>
  <si>
    <t>(EST) Aimar Romet</t>
  </si>
  <si>
    <t>(EST) Hilar Uudevald</t>
  </si>
  <si>
    <t>(EST) Roman Kattai</t>
  </si>
  <si>
    <t>(EST) Laura Kallas</t>
  </si>
  <si>
    <t>(EST) Karmel Teder</t>
  </si>
  <si>
    <t>(LTU) Ignas Repečka</t>
  </si>
  <si>
    <t xml:space="preserve">(LTU) Danutė Šalkauskaitė </t>
  </si>
  <si>
    <t>DNS</t>
  </si>
  <si>
    <t>Results</t>
  </si>
  <si>
    <t>Relay LC</t>
  </si>
  <si>
    <t>(LTU) Matas Čepulis</t>
  </si>
  <si>
    <t>(LTU) Dangiras Lukošius</t>
  </si>
  <si>
    <t>PLACE</t>
  </si>
  <si>
    <t>(LTU) Ugnė Tamoševičiūtė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</si>
</sst>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2" fillId="0" borderId="0" xfId="0" quotePrefix="1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138"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numFmt numFmtId="0" formatCode="General"/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BEF0"/>
      <color rgb="FFFFA7E6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ga Korol" id="{E5842017-9580-324A-9E77-D69C0CE11809}" userId="2759ad0e1eaa2272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91E868-8573-CA41-9EAA-8B7D2FDF9F82}" name="Table1" displayName="Table1" ref="A4:N8" totalsRowShown="0" headerRowDxfId="137">
  <autoFilter ref="A4:N8" xr:uid="{8291E868-8573-CA41-9EAA-8B7D2FDF9F82}"/>
  <sortState xmlns:xlrd2="http://schemas.microsoft.com/office/spreadsheetml/2017/richdata2" ref="A5:N8">
    <sortCondition descending="1" ref="B4:B8"/>
  </sortState>
  <tableColumns count="14">
    <tableColumn id="1" xr3:uid="{A4490FFE-FF2F-8D41-9508-D9D1FA45B43E}" name="Country" dataDxfId="136"/>
    <tableColumn id="2" xr3:uid="{D51F3652-03AC-8D4A-86B0-E708F12A9C95}" name="TOTAL" dataDxfId="135">
      <calculatedColumnFormula>SUM(Table1[[#This Row],[M -63 kg]:[F +68 kg]])</calculatedColumnFormula>
    </tableColumn>
    <tableColumn id="14" xr3:uid="{CDBF7596-D47D-EF4B-9794-968F49F3F258}" name="PLACE" dataDxfId="134"/>
    <tableColumn id="3" xr3:uid="{6FB21DD0-5AF4-0747-B87B-FC63A089B030}" name="M -63 kg" dataDxfId="133">
      <calculatedColumnFormula>Males!J3</calculatedColumnFormula>
    </tableColumn>
    <tableColumn id="4" xr3:uid="{4EC9C47A-AC00-5D43-9C82-DFAEACDDCE74}" name="M -68 kg" dataDxfId="132"/>
    <tableColumn id="5" xr3:uid="{1B46E954-F986-BE42-8D3F-0654937E607D}" name="M -73 kg" dataDxfId="131"/>
    <tableColumn id="6" xr3:uid="{955E1A4B-F993-A14A-90B9-BB9CACE1A795}" name="M -78 kg" dataDxfId="130"/>
    <tableColumn id="7" xr3:uid="{97597D59-90ED-FA49-8E6C-422D1E0C3F1D}" name="M -85 kg" dataDxfId="129"/>
    <tableColumn id="8" xr3:uid="{DCC9CE06-B311-7F4D-8113-2501B1028253}" name="M -95 kg" dataDxfId="128"/>
    <tableColumn id="9" xr3:uid="{E8B8612B-0201-D949-B6D8-C7E47B566A20}" name="M +95 kg" dataDxfId="127"/>
    <tableColumn id="10" xr3:uid="{0D699F55-ACE4-7C4B-BFB0-3C8B422F64D9}" name="F -58 kg" dataDxfId="126"/>
    <tableColumn id="11" xr3:uid="{80ECBDE7-18BF-A041-B79D-BCDA2440807C}" name="F -63 kg" dataDxfId="125"/>
    <tableColumn id="12" xr3:uid="{0A476FA0-A9F8-8441-9EB9-4CB55BF3E7A2}" name="F -68 kg" dataDxfId="124"/>
    <tableColumn id="13" xr3:uid="{34395EA7-1C6E-7440-A3BC-5F2961C243F5}" name="F +68 kg" dataDxfId="123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B724C2-5549-8F41-BA8D-BBADFC4A72C5}" name="Table2411" displayName="Table2411" ref="A8:J12" totalsRowShown="0" headerRowDxfId="58">
  <autoFilter ref="A8:J12" xr:uid="{7CB724C2-5549-8F41-BA8D-BBADFC4A72C5}"/>
  <sortState xmlns:xlrd2="http://schemas.microsoft.com/office/spreadsheetml/2017/richdata2" ref="A9:J12">
    <sortCondition descending="1" ref="G8:G12"/>
  </sortState>
  <tableColumns count="10">
    <tableColumn id="1" xr3:uid="{672FE7ED-6BC5-BC46-AC92-B3566FC678B7}" name="Country"/>
    <tableColumn id="2" xr3:uid="{B9855F10-BD20-8A41-8C6B-9EE8067D7680}" name="Weight category"/>
    <tableColumn id="3" xr3:uid="{1F3EB9CE-9A00-4E4E-809D-03D75A92599E}" name="KB weight" dataDxfId="57"/>
    <tableColumn id="11" xr3:uid="{00E7E14C-7E43-C24E-B4B1-960D561F1019}" name="KB - factor  (24 kg x 2; 16 kg x 1)" dataDxfId="56"/>
    <tableColumn id="4" xr3:uid="{FA346D7A-7401-E84B-A518-75D277C9AA94}" name="Name, Surname"/>
    <tableColumn id="5" xr3:uid="{31B56E31-9C14-564D-9777-DA903B789711}" name="1-arm Long Cycle (Reps)" dataDxfId="55"/>
    <tableColumn id="6" xr3:uid="{532BD16E-B55A-D141-9D9E-2924B25D9C43}" name="1-arm Long Cycle (Points)" dataDxfId="54">
      <calculatedColumnFormula>Table2411[[#This Row],[1-arm Long Cycle (Reps)]]*Table2411[[#This Row],[KB - factor  (24 kg x 2; 16 kg x 1)]]</calculatedColumnFormula>
    </tableColumn>
    <tableColumn id="7" xr3:uid="{F7BBFA82-7C8A-764F-8A50-630E919CA8A7}" name="Place in weight category" dataDxfId="53"/>
    <tableColumn id="10" xr3:uid="{3CF6F29A-03EE-6740-857C-B34ECC3DB710}" name="PLACE in the FINAL" dataDxfId="52"/>
    <tableColumn id="12" xr3:uid="{B235C979-2D07-2B4C-816D-7E227B123211}" name="POINTS for Team" dataDxfId="5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D74F65A-54C7-DF42-AAFC-0E62B421E03E}" name="Table2512" displayName="Table2512" ref="A14:J18" totalsRowShown="0" headerRowDxfId="50">
  <autoFilter ref="A14:J18" xr:uid="{ED74F65A-54C7-DF42-AAFC-0E62B421E03E}"/>
  <sortState xmlns:xlrd2="http://schemas.microsoft.com/office/spreadsheetml/2017/richdata2" ref="A15:J18">
    <sortCondition descending="1" ref="G14:G18"/>
  </sortState>
  <tableColumns count="10">
    <tableColumn id="1" xr3:uid="{A4347579-23D0-9743-9A28-D7A462482A10}" name="Country"/>
    <tableColumn id="2" xr3:uid="{245F077A-039D-1140-AAB4-CEF04226131B}" name="Weight category"/>
    <tableColumn id="3" xr3:uid="{B955E7FA-9B57-8841-8258-257EEB50B7F7}" name="KB weight" dataDxfId="49"/>
    <tableColumn id="11" xr3:uid="{6F6AC3D3-EEE8-8C4D-8C76-8C23F64062ED}" name="KB - factor  (24 kg x 2; 16 kg x 1)" dataDxfId="48"/>
    <tableColumn id="4" xr3:uid="{165AAF5F-684F-0340-A640-1C63DF9C2310}" name="Name, Surname"/>
    <tableColumn id="5" xr3:uid="{FA8D83D6-6767-CA42-9ABB-739BC68DCF20}" name="1-arm Long Cycle (Reps)" dataDxfId="47"/>
    <tableColumn id="6" xr3:uid="{D08B3A8B-DF04-3E4B-A38E-1E77A747316D}" name="1-arm Long Cycle (Points)" dataDxfId="46">
      <calculatedColumnFormula>Table2512[[#This Row],[1-arm Long Cycle (Reps)]]*Table2512[[#This Row],[KB - factor  (24 kg x 2; 16 kg x 1)]]</calculatedColumnFormula>
    </tableColumn>
    <tableColumn id="7" xr3:uid="{D3FDEAC1-D7A1-364C-B6AF-58D776F91EDB}" name="Place in weight category" dataDxfId="45"/>
    <tableColumn id="10" xr3:uid="{F164A58E-DD07-2E44-BB86-38A465AE1614}" name="PLACE in the FINAL" dataDxfId="44"/>
    <tableColumn id="12" xr3:uid="{49B77659-F40C-4541-9F58-992B5062066C}" name="POINTS for Team" dataDxfId="4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2F2E4D2-D7E3-6240-AC4A-6931CAFE548A}" name="Table25613" displayName="Table25613" ref="A20:J24" totalsRowShown="0" headerRowDxfId="42">
  <autoFilter ref="A20:J24" xr:uid="{F2F2E4D2-D7E3-6240-AC4A-6931CAFE548A}"/>
  <sortState xmlns:xlrd2="http://schemas.microsoft.com/office/spreadsheetml/2017/richdata2" ref="A21:J24">
    <sortCondition descending="1" ref="G20:G24"/>
  </sortState>
  <tableColumns count="10">
    <tableColumn id="1" xr3:uid="{2F8877F4-7067-D24B-B1CD-0CECF6B72618}" name="Country"/>
    <tableColumn id="2" xr3:uid="{C387A192-7872-C047-BB40-E37603BA3BCF}" name="Weight category"/>
    <tableColumn id="3" xr3:uid="{5BE328F1-C0CB-DB47-8072-AE42711A0CE8}" name="KB weight" dataDxfId="41"/>
    <tableColumn id="11" xr3:uid="{0019F448-532B-8E4E-8DD0-187388898507}" name="KB - factor  (24 kg x 2; 16 kg x 1)" dataDxfId="40"/>
    <tableColumn id="4" xr3:uid="{D453C93C-CC0B-1543-9676-5FEA2A1C7FF1}" name="Name, Surname"/>
    <tableColumn id="5" xr3:uid="{51B6A2F2-3C6B-D14F-BD60-78645E4C4AE8}" name="1-arm Long Cycle (Reps)" dataDxfId="39"/>
    <tableColumn id="6" xr3:uid="{34D35978-59F3-9449-BFF1-A7CF8EEDF9E4}" name="1-arm Long Cycle (Points)" dataDxfId="38">
      <calculatedColumnFormula>Table25613[[#This Row],[1-arm Long Cycle (Reps)]]*Table25613[[#This Row],[KB - factor  (24 kg x 2; 16 kg x 1)]]</calculatedColumnFormula>
    </tableColumn>
    <tableColumn id="7" xr3:uid="{99AE0AF7-1439-3F44-A9BD-22E62704559A}" name="Place in weight category" dataDxfId="37"/>
    <tableColumn id="10" xr3:uid="{7A0EC957-4BA0-5A41-882D-38E94AE46EC5}" name="PLACE in the FINAL" dataDxfId="36"/>
    <tableColumn id="12" xr3:uid="{9F178EE5-6608-D543-8D70-5148D9D2DFE5}" name="POINTS for Team" dataDxfId="35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9675FAA-7626-604D-8301-8A21CFDC4378}" name="Table215" displayName="Table215" ref="A2:I6" totalsRowShown="0" headerRowDxfId="34">
  <autoFilter ref="A2:I6" xr:uid="{89675FAA-7626-604D-8301-8A21CFDC4378}"/>
  <tableColumns count="9">
    <tableColumn id="1" xr3:uid="{D6A9B132-9875-E842-A24F-F94E0BCB5AFC}" name="Country"/>
    <tableColumn id="2" xr3:uid="{273C34BA-05F8-6845-AAD5-A3F18D10EFCE}" name="Weight category"/>
    <tableColumn id="3" xr3:uid="{5AB866E4-8B88-E642-B6FC-EE9E8761D08B}" name="KB weight" dataDxfId="33"/>
    <tableColumn id="11" xr3:uid="{33866EF4-A73D-5B48-9345-32ABADDB6E35}" name="KB - factor  (32 kg x 2; 24 kg x 1)" dataDxfId="32"/>
    <tableColumn id="4" xr3:uid="{956C6973-4260-1941-AC44-C41B15E0C81C}" name="Name, Surname"/>
    <tableColumn id="5" xr3:uid="{E3713F37-C43E-8046-AD16-D7A375C1BA9C}" name="2-arms Long Cycle (Reps)" dataDxfId="31"/>
    <tableColumn id="6" xr3:uid="{F1F68D65-F157-C542-97DA-398EFC99E45A}" name="2-arms Long Cycle (Points)" dataDxfId="30">
      <calculatedColumnFormula>Table215[[#This Row],[2-arms Long Cycle (Reps)]]*Table215[[#This Row],[KB - factor  (32 kg x 2; 24 kg x 1)]]</calculatedColumnFormula>
    </tableColumn>
    <tableColumn id="7" xr3:uid="{C2CE9DA0-2CEA-4344-82F5-45CAB3A44881}" name="Relay" dataDxfId="29">
      <calculatedColumnFormula>SUM(Table215[2-arms Long Cycle (Points)])</calculatedColumnFormula>
    </tableColumn>
    <tableColumn id="10" xr3:uid="{D4343E6F-A770-2F44-9FDC-09DF7CF8C0BC}" name="PLACE in the FINAL" dataDxfId="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60F4E94-808C-4146-969A-CC7D80E71168}" name="Table25816" displayName="Table25816" ref="A8:I12" totalsRowShown="0" headerRowDxfId="27">
  <autoFilter ref="A8:I12" xr:uid="{960F4E94-808C-4146-969A-CC7D80E71168}"/>
  <tableColumns count="9">
    <tableColumn id="1" xr3:uid="{8B64DCC3-E22C-624C-A5B7-AF4F840FB05F}" name="Country"/>
    <tableColumn id="2" xr3:uid="{FA852C0E-255B-F849-9805-9D4963B47BEB}" name="Weight category"/>
    <tableColumn id="3" xr3:uid="{FCAFCAC1-6CBE-CD43-9588-5BCCFA54A4C2}" name="KB weight" dataDxfId="26"/>
    <tableColumn id="11" xr3:uid="{6799ED1E-F321-DE46-B896-ED66F91B0288}" name="KB - factor  (32 kg x 2; 24 kg x 1)" dataDxfId="25"/>
    <tableColumn id="4" xr3:uid="{970FDC73-83C0-E34B-B424-48C155779494}" name="Name, Surname"/>
    <tableColumn id="5" xr3:uid="{69550B4B-CFC7-AA44-8AF4-196DC0F4F654}" name="2-arms Long Cycle (Reps)" dataDxfId="24"/>
    <tableColumn id="6" xr3:uid="{4DF2AB25-6D10-0640-8ED1-8E96D3F182A8}" name="2-arms Long Cycle (Points)" dataDxfId="23">
      <calculatedColumnFormula>Table25816[[#This Row],[2-arms Long Cycle (Reps)]]*Table25816[[#This Row],[KB - factor  (32 kg x 2; 24 kg x 1)]]</calculatedColumnFormula>
    </tableColumn>
    <tableColumn id="7" xr3:uid="{01D77081-FA47-CA43-9F73-0D7BA71BF496}" name="Place in weight category" dataDxfId="22">
      <calculatedColumnFormula>SUM(Table25816[2-arms Long Cycle (Points)])</calculatedColumnFormula>
    </tableColumn>
    <tableColumn id="10" xr3:uid="{94A1A1C1-D5DE-BE49-93FC-B86563AF78EC}" name="PLACE in the FINAL" dataDxfId="21"/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EF6BA02-6233-8040-839F-5C36572E03B7}" name="Table25917" displayName="Table25917" ref="A14:I18" totalsRowShown="0" headerRowDxfId="20">
  <autoFilter ref="A14:I18" xr:uid="{BEF6BA02-6233-8040-839F-5C36572E03B7}"/>
  <tableColumns count="9">
    <tableColumn id="1" xr3:uid="{9DDF8A2C-1EC4-C84C-86E1-6985215279F8}" name="Country"/>
    <tableColumn id="2" xr3:uid="{0B7273D8-6578-F345-95EE-B3A9D977A7DF}" name="Weight category"/>
    <tableColumn id="3" xr3:uid="{EF1877A0-5652-1C47-9EFF-BD38DB42C2D6}" name="KB weight" dataDxfId="19"/>
    <tableColumn id="11" xr3:uid="{CECBF898-47C7-5B43-B373-AA8289B8AF4B}" name="KB - factor  (32 kg x 2; 24 kg x 1)" dataDxfId="18"/>
    <tableColumn id="4" xr3:uid="{0C0F85C3-4E67-A242-8833-839BE26653BC}" name="Name, Surname"/>
    <tableColumn id="5" xr3:uid="{8A2CCE59-791C-654B-BD53-B9604DFA5D13}" name="2-arms Long Cycle (Reps)" dataDxfId="17"/>
    <tableColumn id="6" xr3:uid="{E5258B34-701A-784B-852F-FB49030736A6}" name="2-arms Long Cycle (Points)" dataDxfId="16">
      <calculatedColumnFormula>Table25917[[#This Row],[2-arms Long Cycle (Reps)]]*Table25917[[#This Row],[KB - factor  (32 kg x 2; 24 kg x 1)]]</calculatedColumnFormula>
    </tableColumn>
    <tableColumn id="7" xr3:uid="{E2CBD982-DF9B-7F4B-8694-3BCAA850BDB4}" name="Place in weight category" dataDxfId="15">
      <calculatedColumnFormula>SUM(Table25917[2-arms Long Cycle (Points)])</calculatedColumnFormula>
    </tableColumn>
    <tableColumn id="10" xr3:uid="{C04FB8B5-175E-C440-AE9A-ACFD1E4E6D2F}" name="PLACE in the FINAL" dataDxfId="1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CD1F2AB-043B-3847-B605-7C28CC549B65}" name="Table2581618" displayName="Table2581618" ref="A20:I24" totalsRowShown="0" headerRowDxfId="13">
  <autoFilter ref="A20:I24" xr:uid="{BCD1F2AB-043B-3847-B605-7C28CC549B65}"/>
  <tableColumns count="9">
    <tableColumn id="1" xr3:uid="{93C0D0EF-1BD5-C444-A53D-E6EDF6CD2B65}" name="Country"/>
    <tableColumn id="2" xr3:uid="{A79CA0C2-DA5A-7047-A333-53E7B846A101}" name="Weight category"/>
    <tableColumn id="3" xr3:uid="{74DC741E-AA5C-DB40-A18A-48D361E8A11B}" name="KB weight" dataDxfId="12"/>
    <tableColumn id="11" xr3:uid="{83E22B32-5C51-734B-A03D-BEA7581DB3D1}" name="KB - factor  (32 kg x 2; 24 kg x 1)" dataDxfId="11"/>
    <tableColumn id="4" xr3:uid="{67C461B0-9704-0B4B-ABA3-8CE8DF0743E1}" name="Name, Surname"/>
    <tableColumn id="5" xr3:uid="{6DA2A1FD-16CC-D44D-83DC-E52F1B356D34}" name="2-arms Long Cycle (Reps)" dataDxfId="10"/>
    <tableColumn id="6" xr3:uid="{171376ED-1A6F-514A-909C-4B7B46345E4B}" name="2-arms Long Cycle (Points)" dataDxfId="9">
      <calculatedColumnFormula>Table2581618[[#This Row],[2-arms Long Cycle (Reps)]]*Table2581618[[#This Row],[KB - factor  (32 kg x 2; 24 kg x 1)]]</calculatedColumnFormula>
    </tableColumn>
    <tableColumn id="7" xr3:uid="{5118A28F-1D3F-2D41-8A83-40448834AC2D}" name="Place in weight category" dataDxfId="8">
      <calculatedColumnFormula>SUM(Table2581618[2-arms Long Cycle (Points)])</calculatedColumnFormula>
    </tableColumn>
    <tableColumn id="10" xr3:uid="{BDD488B6-8930-F147-82A1-5EED00B6DCF0}" name="PLACE in the FINAL" dataDxfId="7"/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7283ED4-1120-C947-A6E1-A1F9CDE3F7A4}" name="Table21519" displayName="Table21519" ref="A26:I30" totalsRowShown="0" headerRowDxfId="6">
  <autoFilter ref="A26:I30" xr:uid="{17283ED4-1120-C947-A6E1-A1F9CDE3F7A4}"/>
  <tableColumns count="9">
    <tableColumn id="1" xr3:uid="{49B34AA9-A7B9-C94E-8CAA-814C63D85FDB}" name="Country"/>
    <tableColumn id="2" xr3:uid="{0FFA7F67-C65D-974A-98E3-DD3E6D4D329B}" name="Weight category"/>
    <tableColumn id="3" xr3:uid="{38236DC3-94CA-D249-8D6F-69809B2F5A1E}" name="KB weight" dataDxfId="5"/>
    <tableColumn id="11" xr3:uid="{291084C4-094B-AE4D-A635-69EBA1E46B2D}" name="KB - factor  (32 kg x 2; 24 kg x 1)" dataDxfId="4"/>
    <tableColumn id="4" xr3:uid="{1D95085B-97B6-7E4B-A35D-52254CB64839}" name="Name, Surname"/>
    <tableColumn id="5" xr3:uid="{A5C26EEF-9EB5-704C-9CE6-EF61776F683F}" name="2-arms Long Cycle (Reps)" dataDxfId="3"/>
    <tableColumn id="6" xr3:uid="{A2683D90-F26C-8140-80A1-D67F5B0EDBFB}" name="2-arms Long Cycle (Points)" dataDxfId="2">
      <calculatedColumnFormula>Table21519[[#This Row],[2-arms Long Cycle (Reps)]]*Table21519[[#This Row],[KB - factor  (32 kg x 2; 24 kg x 1)]]</calculatedColumnFormula>
    </tableColumn>
    <tableColumn id="7" xr3:uid="{249FBFD7-AEC6-EE45-B827-0FAD08352C01}" name="Relay" dataDxfId="1">
      <calculatedColumnFormula>SUM(Table21519[2-arms Long Cycle (Points)])</calculatedColumnFormula>
    </tableColumn>
    <tableColumn id="10" xr3:uid="{8D2699D3-CE67-4B44-85B3-004174AE19F9}" name="PLACE in the FINAL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E9FA31-0AB5-F143-8D2F-FB614EAC6258}" name="Table2" displayName="Table2" ref="A2:J6" totalsRowShown="0" headerRowDxfId="122">
  <autoFilter ref="A2:J6" xr:uid="{82E9FA31-0AB5-F143-8D2F-FB614EAC6258}"/>
  <sortState xmlns:xlrd2="http://schemas.microsoft.com/office/spreadsheetml/2017/richdata2" ref="A3:J6">
    <sortCondition ref="I2:I6"/>
  </sortState>
  <tableColumns count="10">
    <tableColumn id="1" xr3:uid="{137CC42F-F024-B642-9DDA-AEFBEC182DE6}" name="Country"/>
    <tableColumn id="2" xr3:uid="{CB745825-DC04-F549-B4A2-DAB8FBA6542F}" name="Weight category"/>
    <tableColumn id="3" xr3:uid="{F2BC95C9-6B42-6F4A-81C1-F2EEF2EE48B0}" name="KB weight" dataDxfId="121"/>
    <tableColumn id="11" xr3:uid="{75423C76-3AC8-5F4E-BCCB-FE65B402E980}" name="KB - factor  (32 kg x 2; 24 kg x 1)" dataDxfId="120"/>
    <tableColumn id="4" xr3:uid="{20B456B4-7D4F-5E42-8770-6F6CB2A628CE}" name="Name, Surname"/>
    <tableColumn id="5" xr3:uid="{AC3887BE-8407-A540-AF54-5162D064AC3D}" name="2-arms Long Cycle (Reps)" dataDxfId="119"/>
    <tableColumn id="6" xr3:uid="{48D92D11-EB0B-CA46-852C-A01D9F9058C4}" name="2-arms Long Cycle (Points)" dataDxfId="118">
      <calculatedColumnFormula>Table2[[#This Row],[KB - factor  (32 kg x 2; 24 kg x 1)]]+Table2[[#This Row],[2-arms Long Cycle (Reps)]]</calculatedColumnFormula>
    </tableColumn>
    <tableColumn id="7" xr3:uid="{6043EDF4-F9FC-C740-B6B9-1F7EB706D15D}" name="Place in weight category" dataDxfId="117"/>
    <tableColumn id="10" xr3:uid="{0116B58D-6B12-EB4C-B45A-548193B3601D}" name="PLACE in the FINAL" dataDxfId="116"/>
    <tableColumn id="12" xr3:uid="{9541CFE8-B0B1-0644-B28F-48BA7073B6BB}" name="POINTS for Team" dataDxfId="1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2504BC-1C1F-EF43-AF88-0F511A25AA52}" name="Table24" displayName="Table24" ref="A8:J12" totalsRowShown="0" headerRowDxfId="114">
  <autoFilter ref="A8:J12" xr:uid="{032504BC-1C1F-EF43-AF88-0F511A25AA52}"/>
  <tableColumns count="10">
    <tableColumn id="1" xr3:uid="{63186853-0CC2-804E-94FC-4C4D4307C08F}" name="Country"/>
    <tableColumn id="2" xr3:uid="{04C1E78F-8297-7042-B0BD-B30C4891181B}" name="Weight category"/>
    <tableColumn id="3" xr3:uid="{B7216676-5344-9844-980A-1CB7827095AD}" name="KB weight" dataDxfId="113"/>
    <tableColumn id="11" xr3:uid="{0F6ADBBA-9C91-EC4F-AF71-9DEA02B1434A}" name="KB - factor  (32 kg x 2; 24 kg x 1)" dataDxfId="112"/>
    <tableColumn id="4" xr3:uid="{18A9EAB6-1CA1-AB4B-9744-9AA43FBB105D}" name="Name, Surname"/>
    <tableColumn id="5" xr3:uid="{E70A9C82-D27C-0F4E-BAB7-7745FCF7D4CE}" name="2-arms Long Cycle (Reps)" dataDxfId="111"/>
    <tableColumn id="6" xr3:uid="{21C5D755-0E4D-2C4D-AADE-D1D2B9C60BFC}" name="2-arms Long Cycle (Points)" dataDxfId="110">
      <calculatedColumnFormula>Table24[[#This Row],[2-arms Long Cycle (Reps)]]*Table24[[#This Row],[KB - factor  (32 kg x 2; 24 kg x 1)]]</calculatedColumnFormula>
    </tableColumn>
    <tableColumn id="7" xr3:uid="{749E39BD-EDE6-EC45-807D-203D487CAC73}" name="Place in weight category" dataDxfId="109"/>
    <tableColumn id="10" xr3:uid="{C196824F-2032-3542-A0DF-A74C6C8BD543}" name="PLACE in the FINAL" dataDxfId="108"/>
    <tableColumn id="12" xr3:uid="{D10F14BB-27D4-E94F-B547-C787E7090782}" name="POINTS for Team" dataDxfId="10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69E077-0DC0-2144-81E3-9C778070128D}" name="Table25" displayName="Table25" ref="A14:J18" totalsRowShown="0" headerRowDxfId="106">
  <autoFilter ref="A14:J18" xr:uid="{BB69E077-0DC0-2144-81E3-9C778070128D}"/>
  <sortState xmlns:xlrd2="http://schemas.microsoft.com/office/spreadsheetml/2017/richdata2" ref="A15:J18">
    <sortCondition descending="1" ref="G14:G18"/>
  </sortState>
  <tableColumns count="10">
    <tableColumn id="1" xr3:uid="{23D2D554-99DC-6244-BA37-CB51731776C1}" name="Country"/>
    <tableColumn id="2" xr3:uid="{26261826-4AEE-054F-AB2F-F45C54CBA9E5}" name="Weight category"/>
    <tableColumn id="3" xr3:uid="{04CBFAFB-BFA6-D243-ADA5-C11199024A9D}" name="KB weight" dataDxfId="105"/>
    <tableColumn id="11" xr3:uid="{0057D575-ADC8-D84D-8749-69753B7A122E}" name="KB - factor  (32 kg x 2; 24 kg x 1)" dataDxfId="104"/>
    <tableColumn id="4" xr3:uid="{C4C301F6-6568-7A43-A042-F6E3B95A4A76}" name="Name, Surname"/>
    <tableColumn id="5" xr3:uid="{D39ED7A4-2E8C-6347-952D-3A2E15DBD2A8}" name="2-arms Long Cycle (Reps)" dataDxfId="103"/>
    <tableColumn id="6" xr3:uid="{ECFC6F9A-7793-FA49-A973-679D095E2832}" name="2-arms Long Cycle (Points)" dataDxfId="102">
      <calculatedColumnFormula>Table25[[#This Row],[2-arms Long Cycle (Reps)]]*Table25[[#This Row],[KB - factor  (32 kg x 2; 24 kg x 1)]]</calculatedColumnFormula>
    </tableColumn>
    <tableColumn id="7" xr3:uid="{F4D2CB4E-26CF-0440-82AA-4417546C24C8}" name="Place in weight category" dataDxfId="101"/>
    <tableColumn id="10" xr3:uid="{70F7BF1A-1066-9042-BC8C-8CDFF1B14EB7}" name="PLACE in the FINAL" dataDxfId="100"/>
    <tableColumn id="12" xr3:uid="{2BFEC65B-D4EF-CC48-97F3-77892AF577AB}" name="POINTS for Team" dataDxfId="9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14690E4-14EB-8646-A18D-BCA35945BC2E}" name="Table256" displayName="Table256" ref="A20:J24" totalsRowShown="0" headerRowDxfId="98">
  <autoFilter ref="A20:J24" xr:uid="{A14690E4-14EB-8646-A18D-BCA35945BC2E}"/>
  <sortState xmlns:xlrd2="http://schemas.microsoft.com/office/spreadsheetml/2017/richdata2" ref="A21:J24">
    <sortCondition descending="1" ref="G20:G24"/>
  </sortState>
  <tableColumns count="10">
    <tableColumn id="1" xr3:uid="{3C0811F7-7AE7-AD41-8E1D-61E4F4883F0D}" name="Country"/>
    <tableColumn id="2" xr3:uid="{A953F16E-1594-474B-A9D2-FDFD6CF590CC}" name="Weight category"/>
    <tableColumn id="3" xr3:uid="{2335A89F-5A90-5F46-A0AB-7AD86EE7A051}" name="KB weight" dataDxfId="97"/>
    <tableColumn id="11" xr3:uid="{0A73FD20-F3E1-D741-942B-27B7D76B0F0C}" name="KB - factor  (32 kg x 2; 24 kg x 1)" dataDxfId="96"/>
    <tableColumn id="4" xr3:uid="{5DBD7894-EB9A-184B-B1BC-B332F58BBE99}" name="Name, Surname"/>
    <tableColumn id="5" xr3:uid="{ACE1998C-FD48-994C-ACEA-5DF6745D0F46}" name="2-arms Long Cycle (Reps)" dataDxfId="95"/>
    <tableColumn id="6" xr3:uid="{6335CD29-8A4E-F143-99D5-AE9BCF3F3951}" name="2-arms Long Cycle (Points)" dataDxfId="94">
      <calculatedColumnFormula>Table256[[#This Row],[2-arms Long Cycle (Reps)]]*Table256[[#This Row],[KB - factor  (32 kg x 2; 24 kg x 1)]]</calculatedColumnFormula>
    </tableColumn>
    <tableColumn id="7" xr3:uid="{1082651F-FF2C-134C-93AF-ADB46EF23673}" name="Place in weight category" dataDxfId="93"/>
    <tableColumn id="10" xr3:uid="{4104B340-4FB7-6745-A452-5F3419E3C86B}" name="PLACE in the FINAL" dataDxfId="92"/>
    <tableColumn id="12" xr3:uid="{0A0A2460-E5F2-594F-B576-996B51E0BCAF}" name="POINTS for Team" dataDxfId="9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5281D9-E1EA-AE47-8744-E2678BDD5BC3}" name="Table257" displayName="Table257" ref="A26:J30" totalsRowShown="0" headerRowDxfId="90">
  <autoFilter ref="A26:J30" xr:uid="{B75281D9-E1EA-AE47-8744-E2678BDD5BC3}"/>
  <sortState xmlns:xlrd2="http://schemas.microsoft.com/office/spreadsheetml/2017/richdata2" ref="A27:J30">
    <sortCondition descending="1" ref="G26:G30"/>
  </sortState>
  <tableColumns count="10">
    <tableColumn id="1" xr3:uid="{A696754D-8DDD-F742-B23A-24FEA4618709}" name="Country"/>
    <tableColumn id="2" xr3:uid="{9B68C363-40A8-824C-B0E3-7AC2B1B78248}" name="Weight category"/>
    <tableColumn id="3" xr3:uid="{3F751599-B322-3047-8B77-37E2AD38C1B0}" name="KB weight" dataDxfId="89"/>
    <tableColumn id="11" xr3:uid="{EB850515-F2D0-9944-ABA6-1126B9F16EA3}" name="KB - factor  (32 kg x 2; 24 kg x 1)" dataDxfId="88"/>
    <tableColumn id="4" xr3:uid="{ECC7FE46-BD72-0E43-8539-84E6CE9F66C8}" name="Name, Surname"/>
    <tableColumn id="5" xr3:uid="{91245D85-4B3C-E843-8CFB-C727490E4976}" name="2-arms Long Cycle (Reps)" dataDxfId="87"/>
    <tableColumn id="6" xr3:uid="{89ED2699-3BED-AD48-9016-E013B477D81F}" name="2-arms Long Cycle (Points)" dataDxfId="86">
      <calculatedColumnFormula>Table257[[#This Row],[2-arms Long Cycle (Reps)]]*Table257[[#This Row],[KB - factor  (32 kg x 2; 24 kg x 1)]]</calculatedColumnFormula>
    </tableColumn>
    <tableColumn id="7" xr3:uid="{FB80C971-E616-5D4D-9F3E-07FF4CA8CF3E}" name="Place in weight category" dataDxfId="85"/>
    <tableColumn id="10" xr3:uid="{E57AB235-DD6F-7145-AB0E-8175952220D2}" name="PLACE in the FINAL" dataDxfId="84"/>
    <tableColumn id="12" xr3:uid="{FCDA2E29-A358-3F40-8CC5-892591B79001}" name="POINTS for Team" dataDxfId="8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4BBA7AF-A38B-944C-B0BE-BE5514898E9A}" name="Table258" displayName="Table258" ref="A32:J36" totalsRowShown="0" headerRowDxfId="82">
  <autoFilter ref="A32:J36" xr:uid="{A4BBA7AF-A38B-944C-B0BE-BE5514898E9A}"/>
  <sortState xmlns:xlrd2="http://schemas.microsoft.com/office/spreadsheetml/2017/richdata2" ref="A33:J36">
    <sortCondition descending="1" ref="G32:G36"/>
  </sortState>
  <tableColumns count="10">
    <tableColumn id="1" xr3:uid="{B78CB0DF-85EC-3746-AACE-91F264CBFD2A}" name="Country"/>
    <tableColumn id="2" xr3:uid="{41371B36-775C-274B-9C0F-85BA236F1D9D}" name="Weight category"/>
    <tableColumn id="3" xr3:uid="{CF0EE4D0-497F-2B40-8C61-8DBA27D1E2C3}" name="KB weight" dataDxfId="81"/>
    <tableColumn id="11" xr3:uid="{4519CDE8-0BAB-F440-BF5D-EA381DF3F6AC}" name="KB - factor  (32 kg x 2; 24 kg x 1)" dataDxfId="80"/>
    <tableColumn id="4" xr3:uid="{A6712192-53B6-5547-87E7-9E2FA5BA2C5F}" name="Name, Surname"/>
    <tableColumn id="5" xr3:uid="{5412D917-8CA1-4D4E-851F-FED6E3D15164}" name="2-arms Long Cycle (Reps)" dataDxfId="79"/>
    <tableColumn id="6" xr3:uid="{1481DBA2-25B6-954C-B85F-088EDBD0AA11}" name="2-arms Long Cycle (Points)" dataDxfId="78">
      <calculatedColumnFormula>Table258[[#This Row],[2-arms Long Cycle (Reps)]]*Table258[[#This Row],[KB - factor  (32 kg x 2; 24 kg x 1)]]</calculatedColumnFormula>
    </tableColumn>
    <tableColumn id="7" xr3:uid="{50422378-BCDF-4444-9EC4-19CDFD81B965}" name="Place in weight category" dataDxfId="77"/>
    <tableColumn id="10" xr3:uid="{1EF3E48F-276E-3843-82FD-3A4CD4DB393C}" name="PLACE in the FINAL" dataDxfId="76"/>
    <tableColumn id="12" xr3:uid="{D55699EC-B74C-FD47-9639-2A8EEB4A69A5}" name="POINTS for Team" dataDxfId="75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1FB16D-CA65-FE4B-B498-E37DD749616B}" name="Table259" displayName="Table259" ref="A38:J42" totalsRowShown="0" headerRowDxfId="74">
  <autoFilter ref="A38:J42" xr:uid="{D71FB16D-CA65-FE4B-B498-E37DD749616B}"/>
  <tableColumns count="10">
    <tableColumn id="1" xr3:uid="{DCFFDCEC-872F-8240-8A75-79ADB8F65542}" name="Country"/>
    <tableColumn id="2" xr3:uid="{3630CA2C-C975-BD42-ACA1-930D53E7616F}" name="Weight category"/>
    <tableColumn id="3" xr3:uid="{1C156D11-50DE-7F4C-85CB-BEC8BF49F62C}" name="KB weight" dataDxfId="73"/>
    <tableColumn id="11" xr3:uid="{D2D84990-E755-2E4B-B477-E90E18E1B732}" name="KB - factor  (32 kg x 2; 24 kg x 1)" dataDxfId="72"/>
    <tableColumn id="4" xr3:uid="{66CCBE71-5262-344C-ACFD-D87F6CBD39FB}" name="Name, Surname"/>
    <tableColumn id="5" xr3:uid="{6BC81D06-1B5B-994B-AEE2-B456ABA2A806}" name="2-arms Long Cycle (Reps)" dataDxfId="71"/>
    <tableColumn id="6" xr3:uid="{083E354B-537D-DF49-A06C-8197BC94A9B0}" name="2-arms Long Cycle (Points)" dataDxfId="70">
      <calculatedColumnFormula>Table259[[#This Row],[2-arms Long Cycle (Reps)]]*Table259[[#This Row],[KB - factor  (32 kg x 2; 24 kg x 1)]]</calculatedColumnFormula>
    </tableColumn>
    <tableColumn id="7" xr3:uid="{9161BEC3-EE49-B546-9BCD-81F3D5429D83}" name="Place in weight category" dataDxfId="69"/>
    <tableColumn id="10" xr3:uid="{9F78B06D-556A-7F4F-BDA5-A2F33ED740D6}" name="PLACE in the FINAL" dataDxfId="68"/>
    <tableColumn id="12" xr3:uid="{D7C9BA33-7C7E-D243-9A9A-8D08B54002C9}" name="POINTS for Team" dataDxfId="6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97BF721-16E2-9248-BEAD-3931AF93B779}" name="Table210" displayName="Table210" ref="A2:J6" totalsRowShown="0" headerRowDxfId="66">
  <autoFilter ref="A2:J6" xr:uid="{697BF721-16E2-9248-BEAD-3931AF93B779}"/>
  <sortState xmlns:xlrd2="http://schemas.microsoft.com/office/spreadsheetml/2017/richdata2" ref="A3:J6">
    <sortCondition descending="1" ref="G2:G6"/>
  </sortState>
  <tableColumns count="10">
    <tableColumn id="1" xr3:uid="{05232C04-562E-4E43-80C3-63741A03227A}" name="Country"/>
    <tableColumn id="2" xr3:uid="{68C7952E-ABE2-CD48-9074-0628BBC26001}" name="Weight category"/>
    <tableColumn id="3" xr3:uid="{24DB6671-280F-754D-AB77-DEBA545E382A}" name="KB weight" dataDxfId="65"/>
    <tableColumn id="11" xr3:uid="{353FD638-F209-4D4C-A30E-42BF29D631BA}" name="KB - factor  (24 kg x 2; 16 kg x 1)" dataDxfId="64"/>
    <tableColumn id="4" xr3:uid="{008136C8-F907-F04B-9B5A-614059DF1F67}" name="Name, Surname"/>
    <tableColumn id="5" xr3:uid="{366C58D3-0DB9-EF45-AF9A-C451EB016FF6}" name="1-arm Long Cycle (Reps)" dataDxfId="63"/>
    <tableColumn id="6" xr3:uid="{ABB48D7B-F335-774D-917C-2F42F8986AF2}" name="1-arm Long Cycle (Points)" dataDxfId="62">
      <calculatedColumnFormula>Table210[[#This Row],[1-arm Long Cycle (Reps)]]*Table210[[#This Row],[KB - factor  (24 kg x 2; 16 kg x 1)]]</calculatedColumnFormula>
    </tableColumn>
    <tableColumn id="7" xr3:uid="{0A8EB3E8-204E-A44B-85E4-6990096A5A89}" name="Place in weight category" dataDxfId="61"/>
    <tableColumn id="10" xr3:uid="{389DE53E-2CAA-9748-B1C5-10CF29608652}" name="PLACE in the FINAL" dataDxfId="60"/>
    <tableColumn id="12" xr3:uid="{F9D24D5F-C066-A445-98D0-56BA4A459A69}" name="POINTS for Team" dataDxfId="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3-06-10T10:00:49.09" personId="{E5842017-9580-324A-9E77-D69C0CE11809}" id="{59C26772-34CC-7542-A67C-63A7ADF0B5E2}">
    <text>BW 71,7</text>
  </threadedComment>
  <threadedComment ref="F17" dT="2023-06-10T10:00:35.42" personId="{E5842017-9580-324A-9E77-D69C0CE11809}" id="{B818857E-3017-9C4A-9E0A-40D67A119026}">
    <text>BW 72,6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microsoft.com/office/2017/10/relationships/threadedComment" Target="../threadedComments/threadedComment1.xml"/><Relationship Id="rId4" Type="http://schemas.openxmlformats.org/officeDocument/2006/relationships/table" Target="../tables/table4.xm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2286-C81C-0445-BF3B-D943F0E02973}">
  <sheetPr>
    <tabColor rgb="FFFF0000"/>
  </sheetPr>
  <dimension ref="A2:N8"/>
  <sheetViews>
    <sheetView tabSelected="1" zoomScale="120" zoomScaleNormal="120" workbookViewId="0">
      <selection activeCell="E13" sqref="E13"/>
    </sheetView>
  </sheetViews>
  <sheetFormatPr baseColWidth="10" defaultRowHeight="16" x14ac:dyDescent="0.2"/>
  <cols>
    <col min="2" max="14" width="9.1640625" style="7" customWidth="1"/>
  </cols>
  <sheetData>
    <row r="2" spans="1:14" x14ac:dyDescent="0.2">
      <c r="A2" s="1" t="s">
        <v>10</v>
      </c>
    </row>
    <row r="4" spans="1:14" s="5" customFormat="1" ht="34" customHeight="1" x14ac:dyDescent="0.2">
      <c r="A4" s="3" t="s">
        <v>4</v>
      </c>
      <c r="B4" s="3" t="s">
        <v>11</v>
      </c>
      <c r="C4" s="3" t="s">
        <v>101</v>
      </c>
      <c r="D4" s="3" t="s">
        <v>12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3" t="s">
        <v>19</v>
      </c>
      <c r="L4" s="3" t="s">
        <v>20</v>
      </c>
      <c r="M4" s="3" t="s">
        <v>21</v>
      </c>
      <c r="N4" s="3" t="s">
        <v>22</v>
      </c>
    </row>
    <row r="5" spans="1:14" x14ac:dyDescent="0.2">
      <c r="A5" s="7" t="s">
        <v>0</v>
      </c>
      <c r="B5" s="7">
        <f>SUM(Table1[[#This Row],[M -63 kg]:[F +68 kg]])</f>
        <v>34</v>
      </c>
      <c r="C5" s="7">
        <v>1</v>
      </c>
      <c r="D5" s="7">
        <v>2</v>
      </c>
      <c r="E5" s="7">
        <v>4</v>
      </c>
      <c r="F5" s="7">
        <v>4</v>
      </c>
      <c r="G5" s="7">
        <v>1</v>
      </c>
      <c r="H5" s="7">
        <v>2</v>
      </c>
      <c r="I5" s="7">
        <v>4</v>
      </c>
      <c r="J5" s="7">
        <v>4</v>
      </c>
      <c r="K5" s="7">
        <v>4</v>
      </c>
      <c r="L5" s="7">
        <v>4</v>
      </c>
      <c r="M5" s="7">
        <v>3</v>
      </c>
      <c r="N5" s="7">
        <v>2</v>
      </c>
    </row>
    <row r="6" spans="1:14" x14ac:dyDescent="0.2">
      <c r="A6" s="7" t="s">
        <v>1</v>
      </c>
      <c r="B6" s="7">
        <f>SUM(Table1[[#This Row],[M -63 kg]:[F +68 kg]])</f>
        <v>29</v>
      </c>
      <c r="C6" s="7">
        <v>2</v>
      </c>
      <c r="D6" s="7">
        <v>4</v>
      </c>
      <c r="E6" s="7">
        <v>3</v>
      </c>
      <c r="F6" s="7">
        <v>3</v>
      </c>
      <c r="G6" s="7">
        <v>2</v>
      </c>
      <c r="H6" s="7">
        <v>1</v>
      </c>
      <c r="I6" s="7">
        <v>2</v>
      </c>
      <c r="J6" s="7">
        <v>3</v>
      </c>
      <c r="K6" s="7">
        <v>1</v>
      </c>
      <c r="L6" s="7">
        <v>2</v>
      </c>
      <c r="M6" s="7">
        <v>4</v>
      </c>
      <c r="N6" s="7">
        <v>4</v>
      </c>
    </row>
    <row r="7" spans="1:14" x14ac:dyDescent="0.2">
      <c r="A7" s="7" t="s">
        <v>2</v>
      </c>
      <c r="B7" s="7">
        <f>SUM(Table1[[#This Row],[M -63 kg]:[F +68 kg]])</f>
        <v>22</v>
      </c>
      <c r="C7" s="7">
        <v>3</v>
      </c>
      <c r="D7" s="7">
        <v>3</v>
      </c>
      <c r="E7" s="7">
        <v>2</v>
      </c>
      <c r="F7" s="7">
        <v>1</v>
      </c>
      <c r="G7" s="7">
        <v>4</v>
      </c>
      <c r="H7" s="7">
        <v>4</v>
      </c>
      <c r="I7" s="7">
        <v>3</v>
      </c>
      <c r="J7" s="7">
        <v>0</v>
      </c>
      <c r="K7" s="7">
        <v>2</v>
      </c>
      <c r="L7" s="7">
        <v>0</v>
      </c>
      <c r="M7" s="7">
        <v>0</v>
      </c>
      <c r="N7" s="7">
        <v>3</v>
      </c>
    </row>
    <row r="8" spans="1:14" x14ac:dyDescent="0.2">
      <c r="A8" s="7" t="s">
        <v>3</v>
      </c>
      <c r="B8" s="7">
        <f>SUM(Table1[[#This Row],[M -63 kg]:[F +68 kg]])</f>
        <v>16</v>
      </c>
      <c r="C8" s="7">
        <v>4</v>
      </c>
      <c r="D8" s="7">
        <v>0</v>
      </c>
      <c r="E8" s="7">
        <v>0</v>
      </c>
      <c r="F8" s="7">
        <v>2</v>
      </c>
      <c r="G8" s="7">
        <v>3</v>
      </c>
      <c r="H8" s="7">
        <v>3</v>
      </c>
      <c r="I8" s="7">
        <v>1</v>
      </c>
      <c r="J8" s="7">
        <v>0</v>
      </c>
      <c r="K8" s="7">
        <v>3</v>
      </c>
      <c r="L8" s="7">
        <v>3</v>
      </c>
      <c r="M8" s="7">
        <v>0</v>
      </c>
      <c r="N8" s="7">
        <v>1</v>
      </c>
    </row>
  </sheetData>
  <pageMargins left="0.7" right="0.7" top="0.75" bottom="0.75" header="0.3" footer="0.3"/>
  <pageSetup paperSize="9" scale="95" orientation="landscape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B0D1E-DBE3-1F43-85EC-2CE9EF949908}">
  <sheetPr>
    <tabColor rgb="FF00BEF0"/>
  </sheetPr>
  <dimension ref="A2:L62"/>
  <sheetViews>
    <sheetView zoomScale="120" zoomScaleNormal="120" workbookViewId="0">
      <selection activeCell="J15" sqref="J15:J18"/>
    </sheetView>
  </sheetViews>
  <sheetFormatPr baseColWidth="10" defaultRowHeight="16" x14ac:dyDescent="0.2"/>
  <cols>
    <col min="2" max="2" width="12.5" customWidth="1"/>
    <col min="3" max="3" width="10.83203125" style="7"/>
    <col min="4" max="4" width="14" style="7" customWidth="1"/>
    <col min="5" max="5" width="24" bestFit="1" customWidth="1"/>
    <col min="6" max="6" width="14.1640625" style="7" customWidth="1"/>
    <col min="7" max="7" width="15.83203125" style="7" customWidth="1"/>
    <col min="8" max="8" width="15" style="7" customWidth="1"/>
    <col min="9" max="9" width="12.83203125" style="7" customWidth="1"/>
    <col min="10" max="10" width="10.83203125" style="7"/>
  </cols>
  <sheetData>
    <row r="2" spans="1:12" ht="51" x14ac:dyDescent="0.2">
      <c r="A2" s="3" t="s">
        <v>4</v>
      </c>
      <c r="B2" s="4" t="s">
        <v>5</v>
      </c>
      <c r="C2" s="3" t="s">
        <v>24</v>
      </c>
      <c r="D2" s="4" t="s">
        <v>23</v>
      </c>
      <c r="E2" s="2" t="s">
        <v>6</v>
      </c>
      <c r="F2" s="4" t="s">
        <v>7</v>
      </c>
      <c r="G2" s="4" t="s">
        <v>8</v>
      </c>
      <c r="H2" s="4" t="s">
        <v>9</v>
      </c>
      <c r="I2" s="4" t="s">
        <v>25</v>
      </c>
      <c r="J2" s="4" t="s">
        <v>45</v>
      </c>
    </row>
    <row r="3" spans="1:12" x14ac:dyDescent="0.2">
      <c r="A3" t="s">
        <v>1</v>
      </c>
      <c r="B3" t="s">
        <v>27</v>
      </c>
      <c r="C3" s="7" t="s">
        <v>40</v>
      </c>
      <c r="D3" s="7">
        <v>1</v>
      </c>
      <c r="E3" t="s">
        <v>55</v>
      </c>
      <c r="F3" s="7">
        <v>22</v>
      </c>
      <c r="G3" s="7">
        <f>Table2[[#This Row],[2-arms Long Cycle (Reps)]]*Table2[[#This Row],[KB - factor  (32 kg x 2; 24 kg x 1)]]</f>
        <v>22</v>
      </c>
      <c r="H3" s="7">
        <v>1</v>
      </c>
      <c r="I3" s="7">
        <v>1</v>
      </c>
      <c r="J3" s="17">
        <v>4</v>
      </c>
    </row>
    <row r="4" spans="1:12" x14ac:dyDescent="0.2">
      <c r="A4" t="s">
        <v>2</v>
      </c>
      <c r="B4" t="s">
        <v>27</v>
      </c>
      <c r="C4" s="7" t="s">
        <v>40</v>
      </c>
      <c r="D4" s="7">
        <v>1</v>
      </c>
      <c r="E4" t="s">
        <v>56</v>
      </c>
      <c r="F4" s="7">
        <v>17</v>
      </c>
      <c r="G4" s="7">
        <f>Table2[[#This Row],[2-arms Long Cycle (Reps)]]*Table2[[#This Row],[KB - factor  (32 kg x 2; 24 kg x 1)]]</f>
        <v>17</v>
      </c>
      <c r="H4" s="7">
        <v>2</v>
      </c>
      <c r="I4" s="7">
        <v>2</v>
      </c>
      <c r="J4" s="17">
        <v>3</v>
      </c>
      <c r="K4" s="9"/>
    </row>
    <row r="5" spans="1:12" x14ac:dyDescent="0.2">
      <c r="A5" t="s">
        <v>0</v>
      </c>
      <c r="B5" t="s">
        <v>27</v>
      </c>
      <c r="C5" s="7" t="s">
        <v>40</v>
      </c>
      <c r="D5" s="7">
        <v>1</v>
      </c>
      <c r="E5" t="s">
        <v>54</v>
      </c>
      <c r="F5" s="7">
        <v>7</v>
      </c>
      <c r="G5" s="7">
        <f>Table2[[#This Row],[2-arms Long Cycle (Reps)]]*Table2[[#This Row],[KB - factor  (32 kg x 2; 24 kg x 1)]]</f>
        <v>7</v>
      </c>
      <c r="H5" s="7">
        <v>3</v>
      </c>
      <c r="I5" s="7">
        <v>3</v>
      </c>
      <c r="J5" s="17">
        <v>2</v>
      </c>
      <c r="K5" s="10"/>
    </row>
    <row r="6" spans="1:12" x14ac:dyDescent="0.2">
      <c r="A6" t="s">
        <v>3</v>
      </c>
      <c r="B6" t="s">
        <v>27</v>
      </c>
      <c r="C6" s="7" t="s">
        <v>44</v>
      </c>
      <c r="D6" s="7" t="s">
        <v>44</v>
      </c>
      <c r="E6" t="s">
        <v>44</v>
      </c>
      <c r="F6" s="7" t="s">
        <v>46</v>
      </c>
      <c r="G6" s="7" t="s">
        <v>46</v>
      </c>
      <c r="H6" s="7" t="s">
        <v>46</v>
      </c>
      <c r="I6" s="7" t="s">
        <v>46</v>
      </c>
      <c r="J6" s="7">
        <v>0</v>
      </c>
      <c r="K6" s="10"/>
    </row>
    <row r="7" spans="1:12" x14ac:dyDescent="0.2">
      <c r="K7" s="10"/>
    </row>
    <row r="8" spans="1:12" ht="51" x14ac:dyDescent="0.2">
      <c r="A8" s="3" t="s">
        <v>4</v>
      </c>
      <c r="B8" s="4" t="s">
        <v>5</v>
      </c>
      <c r="C8" s="3" t="s">
        <v>24</v>
      </c>
      <c r="D8" s="4" t="s">
        <v>23</v>
      </c>
      <c r="E8" s="2" t="s">
        <v>6</v>
      </c>
      <c r="F8" s="4" t="s">
        <v>7</v>
      </c>
      <c r="G8" s="4" t="s">
        <v>8</v>
      </c>
      <c r="H8" s="4" t="s">
        <v>9</v>
      </c>
      <c r="I8" s="4" t="s">
        <v>25</v>
      </c>
      <c r="J8" s="4" t="s">
        <v>45</v>
      </c>
      <c r="K8" s="10"/>
    </row>
    <row r="9" spans="1:12" x14ac:dyDescent="0.2">
      <c r="A9" t="s">
        <v>0</v>
      </c>
      <c r="B9" t="s">
        <v>28</v>
      </c>
      <c r="C9" s="7" t="s">
        <v>43</v>
      </c>
      <c r="D9" s="7">
        <v>2</v>
      </c>
      <c r="E9" t="s">
        <v>99</v>
      </c>
      <c r="F9" s="7">
        <v>25</v>
      </c>
      <c r="G9" s="7">
        <f>Table24[[#This Row],[2-arms Long Cycle (Reps)]]*Table24[[#This Row],[KB - factor  (32 kg x 2; 24 kg x 1)]]</f>
        <v>50</v>
      </c>
      <c r="H9" s="7">
        <v>1</v>
      </c>
      <c r="I9" s="7">
        <v>1</v>
      </c>
      <c r="J9" s="17">
        <v>4</v>
      </c>
      <c r="K9" s="10"/>
    </row>
    <row r="10" spans="1:12" x14ac:dyDescent="0.2">
      <c r="A10" t="s">
        <v>1</v>
      </c>
      <c r="B10" t="s">
        <v>28</v>
      </c>
      <c r="C10" s="7" t="s">
        <v>40</v>
      </c>
      <c r="D10" s="7">
        <v>1</v>
      </c>
      <c r="E10" t="s">
        <v>74</v>
      </c>
      <c r="F10" s="7">
        <v>24</v>
      </c>
      <c r="G10" s="7">
        <f>Table24[[#This Row],[2-arms Long Cycle (Reps)]]*Table24[[#This Row],[KB - factor  (32 kg x 2; 24 kg x 1)]]</f>
        <v>24</v>
      </c>
      <c r="H10" s="7">
        <v>2</v>
      </c>
      <c r="I10" s="7">
        <v>2</v>
      </c>
      <c r="J10" s="17">
        <v>3</v>
      </c>
    </row>
    <row r="11" spans="1:12" x14ac:dyDescent="0.2">
      <c r="A11" t="s">
        <v>2</v>
      </c>
      <c r="B11" t="s">
        <v>28</v>
      </c>
      <c r="C11" s="7" t="s">
        <v>40</v>
      </c>
      <c r="D11" s="7">
        <v>1</v>
      </c>
      <c r="E11" t="s">
        <v>91</v>
      </c>
      <c r="F11" s="7">
        <v>12</v>
      </c>
      <c r="G11" s="7">
        <f>Table24[[#This Row],[2-arms Long Cycle (Reps)]]*Table24[[#This Row],[KB - factor  (32 kg x 2; 24 kg x 1)]]</f>
        <v>12</v>
      </c>
      <c r="H11" s="7">
        <v>3</v>
      </c>
      <c r="I11" s="7">
        <v>3</v>
      </c>
      <c r="J11" s="17">
        <v>2</v>
      </c>
    </row>
    <row r="12" spans="1:12" x14ac:dyDescent="0.2">
      <c r="A12" t="s">
        <v>3</v>
      </c>
      <c r="B12" t="s">
        <v>28</v>
      </c>
      <c r="E12" t="s">
        <v>44</v>
      </c>
      <c r="F12" s="7" t="s">
        <v>46</v>
      </c>
      <c r="G12" s="7" t="s">
        <v>46</v>
      </c>
      <c r="H12" s="7" t="s">
        <v>46</v>
      </c>
      <c r="I12" s="7" t="s">
        <v>46</v>
      </c>
      <c r="J12" s="7">
        <v>0</v>
      </c>
    </row>
    <row r="14" spans="1:12" ht="51" x14ac:dyDescent="0.2">
      <c r="A14" s="3" t="s">
        <v>4</v>
      </c>
      <c r="B14" s="4" t="s">
        <v>5</v>
      </c>
      <c r="C14" s="3" t="s">
        <v>24</v>
      </c>
      <c r="D14" s="4" t="s">
        <v>23</v>
      </c>
      <c r="E14" s="2" t="s">
        <v>6</v>
      </c>
      <c r="F14" s="4" t="s">
        <v>7</v>
      </c>
      <c r="G14" s="4" t="s">
        <v>8</v>
      </c>
      <c r="H14" s="4" t="s">
        <v>9</v>
      </c>
      <c r="I14" s="4" t="s">
        <v>25</v>
      </c>
      <c r="J14" s="4" t="s">
        <v>45</v>
      </c>
    </row>
    <row r="15" spans="1:12" x14ac:dyDescent="0.2">
      <c r="A15" t="s">
        <v>0</v>
      </c>
      <c r="B15" t="s">
        <v>29</v>
      </c>
      <c r="C15" s="7" t="s">
        <v>40</v>
      </c>
      <c r="D15" s="7">
        <v>1</v>
      </c>
      <c r="E15" t="s">
        <v>58</v>
      </c>
      <c r="F15" s="7">
        <v>80</v>
      </c>
      <c r="G15" s="7">
        <f>Table25[[#This Row],[2-arms Long Cycle (Reps)]]*Table25[[#This Row],[KB - factor  (32 kg x 2; 24 kg x 1)]]</f>
        <v>80</v>
      </c>
      <c r="H15" s="7">
        <v>1</v>
      </c>
      <c r="I15" s="7">
        <v>1</v>
      </c>
      <c r="J15" s="17">
        <v>4</v>
      </c>
      <c r="L15" s="8"/>
    </row>
    <row r="16" spans="1:12" x14ac:dyDescent="0.2">
      <c r="A16" t="s">
        <v>1</v>
      </c>
      <c r="B16" t="s">
        <v>29</v>
      </c>
      <c r="C16" s="7" t="s">
        <v>40</v>
      </c>
      <c r="D16" s="7">
        <v>1</v>
      </c>
      <c r="E16" s="8" t="s">
        <v>76</v>
      </c>
      <c r="F16" s="7">
        <v>70</v>
      </c>
      <c r="G16" s="7">
        <f>Table25[[#This Row],[2-arms Long Cycle (Reps)]]*Table25[[#This Row],[KB - factor  (32 kg x 2; 24 kg x 1)]]</f>
        <v>70</v>
      </c>
      <c r="H16" s="7">
        <v>2</v>
      </c>
      <c r="I16" s="7">
        <v>2</v>
      </c>
      <c r="J16" s="17">
        <v>3</v>
      </c>
    </row>
    <row r="17" spans="1:10" x14ac:dyDescent="0.2">
      <c r="A17" t="s">
        <v>3</v>
      </c>
      <c r="B17" t="s">
        <v>29</v>
      </c>
      <c r="C17" s="7" t="s">
        <v>40</v>
      </c>
      <c r="D17" s="7">
        <v>1</v>
      </c>
      <c r="E17" t="s">
        <v>67</v>
      </c>
      <c r="F17" s="7">
        <v>70</v>
      </c>
      <c r="G17" s="7">
        <f>Table25[[#This Row],[2-arms Long Cycle (Reps)]]*Table25[[#This Row],[KB - factor  (32 kg x 2; 24 kg x 1)]]</f>
        <v>70</v>
      </c>
      <c r="H17" s="7">
        <v>3</v>
      </c>
      <c r="I17" s="7">
        <v>3</v>
      </c>
      <c r="J17" s="17">
        <v>2</v>
      </c>
    </row>
    <row r="18" spans="1:10" x14ac:dyDescent="0.2">
      <c r="A18" t="s">
        <v>2</v>
      </c>
      <c r="B18" t="s">
        <v>29</v>
      </c>
      <c r="C18" s="7" t="s">
        <v>40</v>
      </c>
      <c r="D18" s="7">
        <v>1</v>
      </c>
      <c r="E18" t="s">
        <v>90</v>
      </c>
      <c r="F18" s="7">
        <v>16</v>
      </c>
      <c r="G18" s="7">
        <f>Table25[[#This Row],[2-arms Long Cycle (Reps)]]*Table25[[#This Row],[KB - factor  (32 kg x 2; 24 kg x 1)]]</f>
        <v>16</v>
      </c>
      <c r="H18" s="7">
        <v>4</v>
      </c>
      <c r="I18" s="7">
        <v>4</v>
      </c>
      <c r="J18" s="17">
        <v>1</v>
      </c>
    </row>
    <row r="20" spans="1:10" ht="51" x14ac:dyDescent="0.2">
      <c r="A20" s="3" t="s">
        <v>4</v>
      </c>
      <c r="B20" s="4" t="s">
        <v>5</v>
      </c>
      <c r="C20" s="3" t="s">
        <v>24</v>
      </c>
      <c r="D20" s="4" t="s">
        <v>23</v>
      </c>
      <c r="E20" s="2" t="s">
        <v>6</v>
      </c>
      <c r="F20" s="4" t="s">
        <v>7</v>
      </c>
      <c r="G20" s="4" t="s">
        <v>8</v>
      </c>
      <c r="H20" s="4" t="s">
        <v>9</v>
      </c>
      <c r="I20" s="4" t="s">
        <v>25</v>
      </c>
      <c r="J20" s="4" t="s">
        <v>45</v>
      </c>
    </row>
    <row r="21" spans="1:10" x14ac:dyDescent="0.2">
      <c r="A21" t="s">
        <v>2</v>
      </c>
      <c r="B21" t="s">
        <v>30</v>
      </c>
      <c r="C21" s="7" t="s">
        <v>40</v>
      </c>
      <c r="D21" s="7">
        <v>1</v>
      </c>
      <c r="E21" t="s">
        <v>89</v>
      </c>
      <c r="F21" s="7">
        <v>74</v>
      </c>
      <c r="G21" s="7">
        <f>Table256[[#This Row],[2-arms Long Cycle (Reps)]]*Table256[[#This Row],[KB - factor  (32 kg x 2; 24 kg x 1)]]</f>
        <v>74</v>
      </c>
      <c r="H21" s="7">
        <v>1</v>
      </c>
      <c r="I21" s="7">
        <v>1</v>
      </c>
      <c r="J21" s="17">
        <v>4</v>
      </c>
    </row>
    <row r="22" spans="1:10" x14ac:dyDescent="0.2">
      <c r="A22" t="s">
        <v>3</v>
      </c>
      <c r="B22" t="s">
        <v>30</v>
      </c>
      <c r="C22" s="7" t="s">
        <v>40</v>
      </c>
      <c r="D22" s="7">
        <v>1</v>
      </c>
      <c r="E22" t="s">
        <v>68</v>
      </c>
      <c r="F22" s="7">
        <v>70</v>
      </c>
      <c r="G22" s="7">
        <f>Table256[[#This Row],[2-arms Long Cycle (Reps)]]*Table256[[#This Row],[KB - factor  (32 kg x 2; 24 kg x 1)]]</f>
        <v>70</v>
      </c>
      <c r="H22" s="7">
        <v>2</v>
      </c>
      <c r="I22" s="7">
        <v>2</v>
      </c>
      <c r="J22" s="17">
        <v>3</v>
      </c>
    </row>
    <row r="23" spans="1:10" x14ac:dyDescent="0.2">
      <c r="A23" t="s">
        <v>1</v>
      </c>
      <c r="B23" t="s">
        <v>30</v>
      </c>
      <c r="C23" s="7" t="s">
        <v>40</v>
      </c>
      <c r="D23" s="7">
        <v>1</v>
      </c>
      <c r="E23" t="s">
        <v>75</v>
      </c>
      <c r="F23" s="7">
        <v>49</v>
      </c>
      <c r="G23" s="7">
        <f>Table256[[#This Row],[2-arms Long Cycle (Reps)]]*Table256[[#This Row],[KB - factor  (32 kg x 2; 24 kg x 1)]]</f>
        <v>49</v>
      </c>
      <c r="H23" s="7">
        <v>3</v>
      </c>
      <c r="I23" s="7">
        <v>3</v>
      </c>
      <c r="J23" s="17">
        <v>2</v>
      </c>
    </row>
    <row r="24" spans="1:10" x14ac:dyDescent="0.2">
      <c r="A24" t="s">
        <v>0</v>
      </c>
      <c r="B24" t="s">
        <v>30</v>
      </c>
      <c r="C24" s="7" t="s">
        <v>43</v>
      </c>
      <c r="D24" s="7">
        <v>2</v>
      </c>
      <c r="E24" t="s">
        <v>94</v>
      </c>
      <c r="F24" s="7">
        <v>21</v>
      </c>
      <c r="G24" s="7">
        <f>Table256[[#This Row],[2-arms Long Cycle (Reps)]]*Table256[[#This Row],[KB - factor  (32 kg x 2; 24 kg x 1)]]</f>
        <v>42</v>
      </c>
      <c r="H24" s="7">
        <v>4</v>
      </c>
      <c r="I24" s="7">
        <v>4</v>
      </c>
      <c r="J24" s="17">
        <v>1</v>
      </c>
    </row>
    <row r="26" spans="1:10" ht="51" x14ac:dyDescent="0.2">
      <c r="A26" s="3" t="s">
        <v>4</v>
      </c>
      <c r="B26" s="4" t="s">
        <v>5</v>
      </c>
      <c r="C26" s="3" t="s">
        <v>24</v>
      </c>
      <c r="D26" s="4" t="s">
        <v>23</v>
      </c>
      <c r="E26" s="2" t="s">
        <v>6</v>
      </c>
      <c r="F26" s="4" t="s">
        <v>7</v>
      </c>
      <c r="G26" s="4" t="s">
        <v>8</v>
      </c>
      <c r="H26" s="4" t="s">
        <v>9</v>
      </c>
      <c r="I26" s="4" t="s">
        <v>25</v>
      </c>
      <c r="J26" s="4" t="s">
        <v>45</v>
      </c>
    </row>
    <row r="27" spans="1:10" x14ac:dyDescent="0.2">
      <c r="A27" t="s">
        <v>2</v>
      </c>
      <c r="B27" t="s">
        <v>31</v>
      </c>
      <c r="C27" s="7" t="s">
        <v>40</v>
      </c>
      <c r="D27" s="7">
        <v>1</v>
      </c>
      <c r="E27" t="s">
        <v>86</v>
      </c>
      <c r="F27" s="7">
        <v>90</v>
      </c>
      <c r="G27" s="7">
        <f>Table257[[#This Row],[2-arms Long Cycle (Reps)]]*Table257[[#This Row],[KB - factor  (32 kg x 2; 24 kg x 1)]]</f>
        <v>90</v>
      </c>
      <c r="H27" s="7">
        <v>1</v>
      </c>
      <c r="I27" s="7">
        <v>1</v>
      </c>
      <c r="J27" s="17">
        <v>4</v>
      </c>
    </row>
    <row r="28" spans="1:10" x14ac:dyDescent="0.2">
      <c r="A28" t="s">
        <v>3</v>
      </c>
      <c r="B28" t="s">
        <v>31</v>
      </c>
      <c r="C28" s="7" t="s">
        <v>40</v>
      </c>
      <c r="D28" s="7">
        <v>1</v>
      </c>
      <c r="E28" t="s">
        <v>69</v>
      </c>
      <c r="F28" s="7">
        <v>81</v>
      </c>
      <c r="G28" s="7">
        <f>Table257[[#This Row],[2-arms Long Cycle (Reps)]]*Table257[[#This Row],[KB - factor  (32 kg x 2; 24 kg x 1)]]</f>
        <v>81</v>
      </c>
      <c r="H28" s="7">
        <v>2</v>
      </c>
      <c r="I28" s="7">
        <v>2</v>
      </c>
      <c r="J28" s="17">
        <v>3</v>
      </c>
    </row>
    <row r="29" spans="1:10" x14ac:dyDescent="0.2">
      <c r="A29" t="s">
        <v>0</v>
      </c>
      <c r="B29" t="s">
        <v>31</v>
      </c>
      <c r="C29" s="7" t="s">
        <v>40</v>
      </c>
      <c r="D29" s="7">
        <v>1</v>
      </c>
      <c r="E29" t="s">
        <v>64</v>
      </c>
      <c r="F29" s="7">
        <v>72</v>
      </c>
      <c r="G29" s="7">
        <f>Table257[[#This Row],[2-arms Long Cycle (Reps)]]*Table257[[#This Row],[KB - factor  (32 kg x 2; 24 kg x 1)]]</f>
        <v>72</v>
      </c>
      <c r="H29" s="7">
        <v>3</v>
      </c>
      <c r="I29" s="7">
        <v>3</v>
      </c>
      <c r="J29" s="17">
        <v>2</v>
      </c>
    </row>
    <row r="30" spans="1:10" x14ac:dyDescent="0.2">
      <c r="A30" t="s">
        <v>1</v>
      </c>
      <c r="B30" t="s">
        <v>31</v>
      </c>
      <c r="C30" s="7" t="s">
        <v>40</v>
      </c>
      <c r="D30" s="7">
        <v>1</v>
      </c>
      <c r="E30" t="s">
        <v>77</v>
      </c>
      <c r="F30" s="7">
        <v>55</v>
      </c>
      <c r="G30" s="7">
        <f>Table257[[#This Row],[2-arms Long Cycle (Reps)]]*Table257[[#This Row],[KB - factor  (32 kg x 2; 24 kg x 1)]]</f>
        <v>55</v>
      </c>
      <c r="H30" s="7">
        <v>4</v>
      </c>
      <c r="I30" s="7">
        <v>4</v>
      </c>
      <c r="J30" s="17">
        <v>1</v>
      </c>
    </row>
    <row r="32" spans="1:10" ht="51" x14ac:dyDescent="0.2">
      <c r="A32" s="3" t="s">
        <v>4</v>
      </c>
      <c r="B32" s="4" t="s">
        <v>5</v>
      </c>
      <c r="C32" s="3" t="s">
        <v>24</v>
      </c>
      <c r="D32" s="4" t="s">
        <v>23</v>
      </c>
      <c r="E32" s="2" t="s">
        <v>6</v>
      </c>
      <c r="F32" s="4" t="s">
        <v>7</v>
      </c>
      <c r="G32" s="4" t="s">
        <v>8</v>
      </c>
      <c r="H32" s="4" t="s">
        <v>9</v>
      </c>
      <c r="I32" s="4" t="s">
        <v>25</v>
      </c>
      <c r="J32" s="4" t="s">
        <v>45</v>
      </c>
    </row>
    <row r="33" spans="1:12" x14ac:dyDescent="0.2">
      <c r="A33" t="s">
        <v>0</v>
      </c>
      <c r="B33" t="s">
        <v>32</v>
      </c>
      <c r="C33" s="7" t="s">
        <v>43</v>
      </c>
      <c r="D33" s="7">
        <v>2</v>
      </c>
      <c r="E33" s="8" t="s">
        <v>65</v>
      </c>
      <c r="F33" s="7">
        <v>75</v>
      </c>
      <c r="G33" s="7">
        <f>Table258[[#This Row],[2-arms Long Cycle (Reps)]]*Table258[[#This Row],[KB - factor  (32 kg x 2; 24 kg x 1)]]</f>
        <v>150</v>
      </c>
      <c r="H33" s="7">
        <v>1</v>
      </c>
      <c r="I33" s="7">
        <v>1</v>
      </c>
      <c r="J33" s="17">
        <v>4</v>
      </c>
      <c r="K33" s="10"/>
      <c r="L33" s="8"/>
    </row>
    <row r="34" spans="1:12" x14ac:dyDescent="0.2">
      <c r="A34" t="s">
        <v>2</v>
      </c>
      <c r="B34" t="s">
        <v>32</v>
      </c>
      <c r="C34" s="7" t="s">
        <v>43</v>
      </c>
      <c r="D34" s="7">
        <v>2</v>
      </c>
      <c r="E34" t="s">
        <v>87</v>
      </c>
      <c r="F34" s="7">
        <v>55</v>
      </c>
      <c r="G34" s="7">
        <f>Table258[[#This Row],[2-arms Long Cycle (Reps)]]*Table258[[#This Row],[KB - factor  (32 kg x 2; 24 kg x 1)]]</f>
        <v>110</v>
      </c>
      <c r="H34" s="7">
        <v>2</v>
      </c>
      <c r="I34" s="7">
        <v>2</v>
      </c>
      <c r="J34" s="17">
        <v>3</v>
      </c>
      <c r="K34" s="10"/>
    </row>
    <row r="35" spans="1:12" x14ac:dyDescent="0.2">
      <c r="A35" t="s">
        <v>1</v>
      </c>
      <c r="B35" t="s">
        <v>32</v>
      </c>
      <c r="C35" s="7" t="s">
        <v>40</v>
      </c>
      <c r="D35" s="7">
        <v>1</v>
      </c>
      <c r="E35" t="s">
        <v>78</v>
      </c>
      <c r="F35" s="7">
        <v>70</v>
      </c>
      <c r="G35" s="7">
        <f>Table258[[#This Row],[2-arms Long Cycle (Reps)]]*Table258[[#This Row],[KB - factor  (32 kg x 2; 24 kg x 1)]]</f>
        <v>70</v>
      </c>
      <c r="H35" s="7">
        <v>3</v>
      </c>
      <c r="I35" s="7">
        <v>3</v>
      </c>
      <c r="J35" s="17">
        <v>2</v>
      </c>
    </row>
    <row r="36" spans="1:12" x14ac:dyDescent="0.2">
      <c r="A36" t="s">
        <v>3</v>
      </c>
      <c r="B36" t="s">
        <v>32</v>
      </c>
      <c r="C36" s="7" t="s">
        <v>40</v>
      </c>
      <c r="D36" s="7">
        <v>1</v>
      </c>
      <c r="E36" t="s">
        <v>70</v>
      </c>
      <c r="F36" s="7">
        <v>48</v>
      </c>
      <c r="G36" s="7">
        <f>Table258[[#This Row],[2-arms Long Cycle (Reps)]]*Table258[[#This Row],[KB - factor  (32 kg x 2; 24 kg x 1)]]</f>
        <v>48</v>
      </c>
      <c r="H36" s="7">
        <v>4</v>
      </c>
      <c r="I36" s="7">
        <v>4</v>
      </c>
      <c r="J36" s="17">
        <v>1</v>
      </c>
    </row>
    <row r="38" spans="1:12" ht="51" x14ac:dyDescent="0.2">
      <c r="A38" s="3" t="s">
        <v>4</v>
      </c>
      <c r="B38" s="4" t="s">
        <v>5</v>
      </c>
      <c r="C38" s="3" t="s">
        <v>24</v>
      </c>
      <c r="D38" s="4" t="s">
        <v>23</v>
      </c>
      <c r="E38" s="2" t="s">
        <v>6</v>
      </c>
      <c r="F38" s="4" t="s">
        <v>7</v>
      </c>
      <c r="G38" s="4" t="s">
        <v>8</v>
      </c>
      <c r="H38" s="4" t="s">
        <v>9</v>
      </c>
      <c r="I38" s="4" t="s">
        <v>25</v>
      </c>
      <c r="J38" s="4" t="s">
        <v>45</v>
      </c>
    </row>
    <row r="39" spans="1:12" x14ac:dyDescent="0.2">
      <c r="A39" t="s">
        <v>0</v>
      </c>
      <c r="B39" t="s">
        <v>33</v>
      </c>
      <c r="C39" s="7" t="s">
        <v>43</v>
      </c>
      <c r="D39" s="7">
        <v>2</v>
      </c>
      <c r="E39" t="s">
        <v>100</v>
      </c>
      <c r="F39" s="7">
        <v>61</v>
      </c>
      <c r="G39" s="7">
        <f>Table259[[#This Row],[2-arms Long Cycle (Reps)]]*Table259[[#This Row],[KB - factor  (32 kg x 2; 24 kg x 1)]]</f>
        <v>122</v>
      </c>
      <c r="H39" s="7">
        <v>1</v>
      </c>
      <c r="I39" s="7">
        <v>1</v>
      </c>
      <c r="J39" s="17">
        <v>4</v>
      </c>
    </row>
    <row r="40" spans="1:12" x14ac:dyDescent="0.2">
      <c r="A40" t="s">
        <v>1</v>
      </c>
      <c r="B40" t="s">
        <v>33</v>
      </c>
      <c r="C40" s="7" t="s">
        <v>40</v>
      </c>
      <c r="D40" s="7">
        <v>1</v>
      </c>
      <c r="E40" t="s">
        <v>79</v>
      </c>
      <c r="F40" s="7">
        <v>91</v>
      </c>
      <c r="G40" s="7">
        <f>Table259[[#This Row],[2-arms Long Cycle (Reps)]]*Table259[[#This Row],[KB - factor  (32 kg x 2; 24 kg x 1)]]</f>
        <v>91</v>
      </c>
      <c r="H40" s="7">
        <v>2</v>
      </c>
      <c r="I40" s="7">
        <v>2</v>
      </c>
      <c r="J40" s="17">
        <v>3</v>
      </c>
    </row>
    <row r="41" spans="1:12" x14ac:dyDescent="0.2">
      <c r="A41" t="s">
        <v>2</v>
      </c>
      <c r="B41" t="s">
        <v>33</v>
      </c>
      <c r="C41" s="7" t="s">
        <v>43</v>
      </c>
      <c r="D41" s="7">
        <v>2</v>
      </c>
      <c r="E41" t="s">
        <v>88</v>
      </c>
      <c r="F41" s="7" t="s">
        <v>96</v>
      </c>
      <c r="G41" s="7" t="s">
        <v>96</v>
      </c>
      <c r="H41" s="7" t="s">
        <v>96</v>
      </c>
      <c r="I41" s="7" t="s">
        <v>96</v>
      </c>
      <c r="J41" s="7">
        <v>0</v>
      </c>
    </row>
    <row r="42" spans="1:12" x14ac:dyDescent="0.2">
      <c r="A42" t="s">
        <v>3</v>
      </c>
      <c r="B42" t="s">
        <v>33</v>
      </c>
      <c r="E42" t="s">
        <v>44</v>
      </c>
      <c r="G42" s="7">
        <f>Table259[[#This Row],[2-arms Long Cycle (Reps)]]*Table259[[#This Row],[KB - factor  (32 kg x 2; 24 kg x 1)]]</f>
        <v>0</v>
      </c>
      <c r="I42" s="7" t="s">
        <v>46</v>
      </c>
      <c r="J42" s="7">
        <v>0</v>
      </c>
    </row>
    <row r="51" spans="3:3" x14ac:dyDescent="0.2">
      <c r="C51" s="9"/>
    </row>
    <row r="52" spans="3:3" x14ac:dyDescent="0.2">
      <c r="C52" s="9"/>
    </row>
    <row r="53" spans="3:3" x14ac:dyDescent="0.2">
      <c r="C53" s="9"/>
    </row>
    <row r="54" spans="3:3" x14ac:dyDescent="0.2">
      <c r="C54" s="9"/>
    </row>
    <row r="55" spans="3:3" x14ac:dyDescent="0.2">
      <c r="C55" s="9"/>
    </row>
    <row r="56" spans="3:3" x14ac:dyDescent="0.2">
      <c r="C56" s="9"/>
    </row>
    <row r="57" spans="3:3" x14ac:dyDescent="0.2">
      <c r="C57" s="9"/>
    </row>
    <row r="58" spans="3:3" x14ac:dyDescent="0.2">
      <c r="C58" s="9"/>
    </row>
    <row r="59" spans="3:3" x14ac:dyDescent="0.2">
      <c r="C59" s="9"/>
    </row>
    <row r="60" spans="3:3" x14ac:dyDescent="0.2">
      <c r="C60" s="9"/>
    </row>
    <row r="61" spans="3:3" x14ac:dyDescent="0.2">
      <c r="C61" s="9"/>
    </row>
    <row r="62" spans="3:3" x14ac:dyDescent="0.2">
      <c r="C62"/>
    </row>
  </sheetData>
  <pageMargins left="0.7" right="0.7" top="0.75" bottom="0.75" header="0.3" footer="0.3"/>
  <pageSetup paperSize="9" scale="87" orientation="landscape" horizontalDpi="0" verticalDpi="0" copies="2"/>
  <rowBreaks count="1" manualBreakCount="1">
    <brk id="25" max="9" man="1"/>
  </rowBreaks>
  <legacy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03692-047C-9C42-AACE-2BF0DA987587}">
  <sheetPr>
    <tabColor rgb="FFFFA7E6"/>
  </sheetPr>
  <dimension ref="A2:K24"/>
  <sheetViews>
    <sheetView topLeftCell="A20" zoomScale="120" zoomScaleNormal="120" workbookViewId="0">
      <selection activeCell="G29" sqref="G29"/>
    </sheetView>
  </sheetViews>
  <sheetFormatPr baseColWidth="10" defaultRowHeight="16" x14ac:dyDescent="0.2"/>
  <cols>
    <col min="2" max="2" width="13.5" customWidth="1"/>
    <col min="3" max="3" width="10.83203125" style="7"/>
    <col min="4" max="4" width="15.33203125" style="7" customWidth="1"/>
    <col min="5" max="5" width="31.33203125" bestFit="1" customWidth="1"/>
    <col min="6" max="6" width="10.83203125" style="7"/>
    <col min="7" max="7" width="14.6640625" style="7" customWidth="1"/>
    <col min="8" max="8" width="15.1640625" style="7" customWidth="1"/>
    <col min="9" max="10" width="10.83203125" style="7"/>
  </cols>
  <sheetData>
    <row r="2" spans="1:11" ht="51" x14ac:dyDescent="0.2">
      <c r="A2" s="3" t="s">
        <v>4</v>
      </c>
      <c r="B2" s="4" t="s">
        <v>5</v>
      </c>
      <c r="C2" s="3" t="s">
        <v>24</v>
      </c>
      <c r="D2" s="4" t="s">
        <v>26</v>
      </c>
      <c r="E2" s="2" t="s">
        <v>6</v>
      </c>
      <c r="F2" s="4" t="s">
        <v>38</v>
      </c>
      <c r="G2" s="4" t="s">
        <v>39</v>
      </c>
      <c r="H2" s="4" t="s">
        <v>9</v>
      </c>
      <c r="I2" s="4" t="s">
        <v>25</v>
      </c>
      <c r="J2" s="4" t="s">
        <v>45</v>
      </c>
    </row>
    <row r="3" spans="1:11" x14ac:dyDescent="0.2">
      <c r="A3" t="s">
        <v>0</v>
      </c>
      <c r="B3" t="s">
        <v>35</v>
      </c>
      <c r="C3" s="7" t="s">
        <v>41</v>
      </c>
      <c r="D3" s="7">
        <v>1</v>
      </c>
      <c r="E3" t="s">
        <v>61</v>
      </c>
      <c r="F3" s="7">
        <v>140</v>
      </c>
      <c r="G3" s="7">
        <f>Table210[[#This Row],[1-arm Long Cycle (Reps)]]*Table210[[#This Row],[KB - factor  (24 kg x 2; 16 kg x 1)]]</f>
        <v>140</v>
      </c>
      <c r="H3" s="7">
        <v>1</v>
      </c>
      <c r="I3" s="7">
        <v>1</v>
      </c>
      <c r="J3" s="17">
        <v>4</v>
      </c>
      <c r="K3" s="10"/>
    </row>
    <row r="4" spans="1:11" x14ac:dyDescent="0.2">
      <c r="A4" t="s">
        <v>3</v>
      </c>
      <c r="B4" t="s">
        <v>35</v>
      </c>
      <c r="C4" s="7" t="s">
        <v>40</v>
      </c>
      <c r="D4" s="7">
        <v>2</v>
      </c>
      <c r="E4" t="s">
        <v>71</v>
      </c>
      <c r="F4" s="7">
        <v>66</v>
      </c>
      <c r="G4" s="7">
        <f>Table210[[#This Row],[1-arm Long Cycle (Reps)]]*Table210[[#This Row],[KB - factor  (24 kg x 2; 16 kg x 1)]]</f>
        <v>132</v>
      </c>
      <c r="H4" s="7">
        <v>2</v>
      </c>
      <c r="I4" s="7">
        <v>2</v>
      </c>
      <c r="J4" s="17">
        <v>3</v>
      </c>
      <c r="K4" s="10"/>
    </row>
    <row r="5" spans="1:11" x14ac:dyDescent="0.2">
      <c r="A5" t="s">
        <v>2</v>
      </c>
      <c r="B5" t="s">
        <v>35</v>
      </c>
      <c r="C5" s="7" t="s">
        <v>41</v>
      </c>
      <c r="D5" s="7">
        <v>1</v>
      </c>
      <c r="E5" t="s">
        <v>92</v>
      </c>
      <c r="F5" s="7">
        <v>127</v>
      </c>
      <c r="G5" s="7">
        <f>Table210[[#This Row],[1-arm Long Cycle (Reps)]]*Table210[[#This Row],[KB - factor  (24 kg x 2; 16 kg x 1)]]</f>
        <v>127</v>
      </c>
      <c r="H5" s="7">
        <v>3</v>
      </c>
      <c r="I5" s="7">
        <v>3</v>
      </c>
      <c r="J5" s="17">
        <v>2</v>
      </c>
      <c r="K5" s="10"/>
    </row>
    <row r="6" spans="1:11" x14ac:dyDescent="0.2">
      <c r="A6" t="s">
        <v>1</v>
      </c>
      <c r="B6" t="s">
        <v>35</v>
      </c>
      <c r="C6" s="7" t="s">
        <v>41</v>
      </c>
      <c r="D6" s="7">
        <v>1</v>
      </c>
      <c r="E6" t="s">
        <v>80</v>
      </c>
      <c r="F6" s="7">
        <v>85</v>
      </c>
      <c r="G6" s="7">
        <f>Table210[[#This Row],[1-arm Long Cycle (Reps)]]*Table210[[#This Row],[KB - factor  (24 kg x 2; 16 kg x 1)]]</f>
        <v>85</v>
      </c>
      <c r="H6" s="7">
        <v>4</v>
      </c>
      <c r="I6" s="7">
        <v>4</v>
      </c>
      <c r="J6" s="17">
        <v>1</v>
      </c>
      <c r="K6" s="10"/>
    </row>
    <row r="8" spans="1:11" ht="51" x14ac:dyDescent="0.2">
      <c r="A8" s="3" t="s">
        <v>4</v>
      </c>
      <c r="B8" s="4" t="s">
        <v>5</v>
      </c>
      <c r="C8" s="3" t="s">
        <v>24</v>
      </c>
      <c r="D8" s="4" t="s">
        <v>26</v>
      </c>
      <c r="E8" s="2" t="s">
        <v>6</v>
      </c>
      <c r="F8" s="4" t="s">
        <v>38</v>
      </c>
      <c r="G8" s="4" t="s">
        <v>39</v>
      </c>
      <c r="H8" s="4" t="s">
        <v>9</v>
      </c>
      <c r="I8" s="4" t="s">
        <v>25</v>
      </c>
      <c r="J8" s="4" t="s">
        <v>45</v>
      </c>
    </row>
    <row r="9" spans="1:11" x14ac:dyDescent="0.2">
      <c r="A9" t="s">
        <v>0</v>
      </c>
      <c r="B9" t="s">
        <v>34</v>
      </c>
      <c r="C9" s="7" t="s">
        <v>41</v>
      </c>
      <c r="D9" s="7">
        <v>1</v>
      </c>
      <c r="E9" t="s">
        <v>62</v>
      </c>
      <c r="F9" s="7">
        <v>134</v>
      </c>
      <c r="G9" s="7">
        <f>Table2411[[#This Row],[1-arm Long Cycle (Reps)]]*Table2411[[#This Row],[KB - factor  (24 kg x 2; 16 kg x 1)]]</f>
        <v>134</v>
      </c>
      <c r="H9" s="7">
        <v>1</v>
      </c>
      <c r="I9" s="7">
        <v>1</v>
      </c>
      <c r="J9" s="17">
        <v>4</v>
      </c>
    </row>
    <row r="10" spans="1:11" x14ac:dyDescent="0.2">
      <c r="A10" t="s">
        <v>3</v>
      </c>
      <c r="B10" t="s">
        <v>34</v>
      </c>
      <c r="C10" s="7" t="s">
        <v>41</v>
      </c>
      <c r="D10" s="7">
        <v>1</v>
      </c>
      <c r="E10" t="s">
        <v>72</v>
      </c>
      <c r="F10" s="7">
        <v>126</v>
      </c>
      <c r="G10" s="7">
        <f>Table2411[[#This Row],[1-arm Long Cycle (Reps)]]*Table2411[[#This Row],[KB - factor  (24 kg x 2; 16 kg x 1)]]</f>
        <v>126</v>
      </c>
      <c r="H10" s="7">
        <v>2</v>
      </c>
      <c r="I10" s="7">
        <v>2</v>
      </c>
      <c r="J10" s="17">
        <v>3</v>
      </c>
    </row>
    <row r="11" spans="1:11" x14ac:dyDescent="0.2">
      <c r="A11" t="s">
        <v>1</v>
      </c>
      <c r="B11" t="s">
        <v>34</v>
      </c>
      <c r="C11" s="7" t="s">
        <v>40</v>
      </c>
      <c r="D11" s="7">
        <v>2</v>
      </c>
      <c r="E11" t="s">
        <v>81</v>
      </c>
      <c r="F11" s="7">
        <v>19</v>
      </c>
      <c r="G11" s="7">
        <f>Table2411[[#This Row],[1-arm Long Cycle (Reps)]]*Table2411[[#This Row],[KB - factor  (24 kg x 2; 16 kg x 1)]]</f>
        <v>38</v>
      </c>
      <c r="H11" s="7">
        <v>3</v>
      </c>
      <c r="I11" s="7">
        <v>3</v>
      </c>
      <c r="J11" s="17">
        <v>2</v>
      </c>
    </row>
    <row r="12" spans="1:11" x14ac:dyDescent="0.2">
      <c r="A12" t="s">
        <v>2</v>
      </c>
      <c r="B12" t="s">
        <v>34</v>
      </c>
      <c r="E12" t="s">
        <v>44</v>
      </c>
      <c r="G12" s="7">
        <f>Table2411[[#This Row],[1-arm Long Cycle (Reps)]]*Table2411[[#This Row],[KB - factor  (24 kg x 2; 16 kg x 1)]]</f>
        <v>0</v>
      </c>
      <c r="I12" s="7" t="s">
        <v>46</v>
      </c>
      <c r="J12" s="7">
        <v>0</v>
      </c>
    </row>
    <row r="14" spans="1:11" ht="51" x14ac:dyDescent="0.2">
      <c r="A14" s="3" t="s">
        <v>4</v>
      </c>
      <c r="B14" s="4" t="s">
        <v>5</v>
      </c>
      <c r="C14" s="3" t="s">
        <v>24</v>
      </c>
      <c r="D14" s="4" t="s">
        <v>26</v>
      </c>
      <c r="E14" s="2" t="s">
        <v>6</v>
      </c>
      <c r="F14" s="4" t="s">
        <v>38</v>
      </c>
      <c r="G14" s="4" t="s">
        <v>39</v>
      </c>
      <c r="H14" s="4" t="s">
        <v>9</v>
      </c>
      <c r="I14" s="4" t="s">
        <v>25</v>
      </c>
      <c r="J14" s="4" t="s">
        <v>45</v>
      </c>
    </row>
    <row r="15" spans="1:11" x14ac:dyDescent="0.2">
      <c r="A15" t="s">
        <v>1</v>
      </c>
      <c r="B15" t="s">
        <v>36</v>
      </c>
      <c r="C15" s="7" t="s">
        <v>41</v>
      </c>
      <c r="D15" s="7">
        <v>1</v>
      </c>
      <c r="E15" t="s">
        <v>82</v>
      </c>
      <c r="F15" s="7">
        <v>132</v>
      </c>
      <c r="G15" s="7">
        <f>Table2512[[#This Row],[1-arm Long Cycle (Reps)]]*Table2512[[#This Row],[KB - factor  (24 kg x 2; 16 kg x 1)]]</f>
        <v>132</v>
      </c>
      <c r="H15" s="7">
        <v>1</v>
      </c>
      <c r="I15" s="7">
        <v>1</v>
      </c>
      <c r="J15" s="17">
        <v>4</v>
      </c>
    </row>
    <row r="16" spans="1:11" x14ac:dyDescent="0.2">
      <c r="A16" t="s">
        <v>0</v>
      </c>
      <c r="B16" t="s">
        <v>36</v>
      </c>
      <c r="C16" s="7" t="s">
        <v>41</v>
      </c>
      <c r="D16" s="7">
        <v>1</v>
      </c>
      <c r="E16" t="s">
        <v>95</v>
      </c>
      <c r="F16" s="7">
        <v>124</v>
      </c>
      <c r="G16" s="7">
        <f>Table2512[[#This Row],[1-arm Long Cycle (Reps)]]*Table2512[[#This Row],[KB - factor  (24 kg x 2; 16 kg x 1)]]</f>
        <v>124</v>
      </c>
      <c r="H16" s="7">
        <v>2</v>
      </c>
      <c r="I16" s="7">
        <v>2</v>
      </c>
      <c r="J16" s="17">
        <v>3</v>
      </c>
    </row>
    <row r="17" spans="1:10" x14ac:dyDescent="0.2">
      <c r="A17" t="s">
        <v>2</v>
      </c>
      <c r="B17" t="s">
        <v>36</v>
      </c>
      <c r="E17" t="s">
        <v>44</v>
      </c>
      <c r="G17" s="7">
        <f>Table2512[[#This Row],[1-arm Long Cycle (Reps)]]*Table2512[[#This Row],[KB - factor  (24 kg x 2; 16 kg x 1)]]</f>
        <v>0</v>
      </c>
      <c r="I17" s="7" t="s">
        <v>46</v>
      </c>
      <c r="J17" s="7">
        <v>0</v>
      </c>
    </row>
    <row r="18" spans="1:10" x14ac:dyDescent="0.2">
      <c r="A18" t="s">
        <v>3</v>
      </c>
      <c r="B18" t="s">
        <v>36</v>
      </c>
      <c r="E18" t="s">
        <v>44</v>
      </c>
      <c r="G18" s="7">
        <f>Table2512[[#This Row],[1-arm Long Cycle (Reps)]]*Table2512[[#This Row],[KB - factor  (24 kg x 2; 16 kg x 1)]]</f>
        <v>0</v>
      </c>
      <c r="I18" s="7" t="s">
        <v>46</v>
      </c>
      <c r="J18" s="7">
        <v>0</v>
      </c>
    </row>
    <row r="20" spans="1:10" ht="51" x14ac:dyDescent="0.2">
      <c r="A20" s="3" t="s">
        <v>4</v>
      </c>
      <c r="B20" s="4" t="s">
        <v>5</v>
      </c>
      <c r="C20" s="3" t="s">
        <v>24</v>
      </c>
      <c r="D20" s="4" t="s">
        <v>26</v>
      </c>
      <c r="E20" s="2" t="s">
        <v>6</v>
      </c>
      <c r="F20" s="4" t="s">
        <v>38</v>
      </c>
      <c r="G20" s="4" t="s">
        <v>39</v>
      </c>
      <c r="H20" s="4" t="s">
        <v>9</v>
      </c>
      <c r="I20" s="4" t="s">
        <v>25</v>
      </c>
      <c r="J20" s="4" t="s">
        <v>45</v>
      </c>
    </row>
    <row r="21" spans="1:10" x14ac:dyDescent="0.2">
      <c r="A21" t="s">
        <v>1</v>
      </c>
      <c r="B21" t="s">
        <v>37</v>
      </c>
      <c r="C21" s="7" t="s">
        <v>41</v>
      </c>
      <c r="D21" s="7">
        <v>1</v>
      </c>
      <c r="E21" t="s">
        <v>83</v>
      </c>
      <c r="F21" s="7">
        <v>118</v>
      </c>
      <c r="G21" s="7">
        <f>Table25613[[#This Row],[1-arm Long Cycle (Reps)]]*Table25613[[#This Row],[KB - factor  (24 kg x 2; 16 kg x 1)]]</f>
        <v>118</v>
      </c>
      <c r="H21" s="7">
        <v>1</v>
      </c>
      <c r="I21" s="7">
        <v>1</v>
      </c>
      <c r="J21" s="17">
        <v>4</v>
      </c>
    </row>
    <row r="22" spans="1:10" x14ac:dyDescent="0.2">
      <c r="A22" t="s">
        <v>2</v>
      </c>
      <c r="B22" t="s">
        <v>37</v>
      </c>
      <c r="C22" s="7" t="s">
        <v>41</v>
      </c>
      <c r="D22" s="7">
        <v>1</v>
      </c>
      <c r="E22" t="s">
        <v>93</v>
      </c>
      <c r="F22" s="7">
        <v>117</v>
      </c>
      <c r="G22" s="7">
        <f>Table25613[[#This Row],[1-arm Long Cycle (Reps)]]*Table25613[[#This Row],[KB - factor  (24 kg x 2; 16 kg x 1)]]</f>
        <v>117</v>
      </c>
      <c r="H22" s="7">
        <v>2</v>
      </c>
      <c r="I22" s="7">
        <v>2</v>
      </c>
      <c r="J22" s="17">
        <v>3</v>
      </c>
    </row>
    <row r="23" spans="1:10" x14ac:dyDescent="0.2">
      <c r="A23" t="s">
        <v>0</v>
      </c>
      <c r="B23" t="s">
        <v>37</v>
      </c>
      <c r="C23" s="7" t="s">
        <v>41</v>
      </c>
      <c r="D23" s="7">
        <v>1</v>
      </c>
      <c r="E23" t="s">
        <v>102</v>
      </c>
      <c r="F23" s="7">
        <v>101</v>
      </c>
      <c r="G23" s="7">
        <f>Table25613[[#This Row],[1-arm Long Cycle (Reps)]]*Table25613[[#This Row],[KB - factor  (24 kg x 2; 16 kg x 1)]]</f>
        <v>101</v>
      </c>
      <c r="H23" s="7">
        <v>3</v>
      </c>
      <c r="I23" s="7">
        <v>3</v>
      </c>
      <c r="J23" s="17">
        <v>2</v>
      </c>
    </row>
    <row r="24" spans="1:10" x14ac:dyDescent="0.2">
      <c r="A24" t="s">
        <v>3</v>
      </c>
      <c r="B24" t="s">
        <v>37</v>
      </c>
      <c r="C24" s="7" t="s">
        <v>41</v>
      </c>
      <c r="D24" s="7">
        <v>1</v>
      </c>
      <c r="E24" t="s">
        <v>73</v>
      </c>
      <c r="F24" s="7">
        <v>100</v>
      </c>
      <c r="G24" s="7">
        <f>Table25613[[#This Row],[1-arm Long Cycle (Reps)]]*Table25613[[#This Row],[KB - factor  (24 kg x 2; 16 kg x 1)]]</f>
        <v>100</v>
      </c>
      <c r="H24" s="7">
        <v>4</v>
      </c>
      <c r="I24" s="7">
        <v>4</v>
      </c>
      <c r="J24" s="17">
        <v>1</v>
      </c>
    </row>
  </sheetData>
  <pageMargins left="0.7" right="0.7" top="0.75" bottom="0.75" header="0.3" footer="0.3"/>
  <pageSetup paperSize="9" scale="85" orientation="landscape" horizontalDpi="0" verticalDpi="0" copies="2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1586-66CD-634A-B98F-46627F664FEF}">
  <dimension ref="A2:I30"/>
  <sheetViews>
    <sheetView zoomScale="125" zoomScaleNormal="125" workbookViewId="0">
      <selection activeCell="M15" sqref="M15"/>
    </sheetView>
  </sheetViews>
  <sheetFormatPr baseColWidth="10" defaultRowHeight="16" x14ac:dyDescent="0.2"/>
  <cols>
    <col min="5" max="5" width="22.5" customWidth="1"/>
    <col min="6" max="9" width="10.83203125" style="7"/>
  </cols>
  <sheetData>
    <row r="2" spans="1:9" ht="51" x14ac:dyDescent="0.2">
      <c r="A2" s="3" t="s">
        <v>4</v>
      </c>
      <c r="B2" s="4" t="s">
        <v>5</v>
      </c>
      <c r="C2" s="3" t="s">
        <v>24</v>
      </c>
      <c r="D2" s="4" t="s">
        <v>23</v>
      </c>
      <c r="E2" s="2" t="s">
        <v>6</v>
      </c>
      <c r="F2" s="4" t="s">
        <v>7</v>
      </c>
      <c r="G2" s="4" t="s">
        <v>8</v>
      </c>
      <c r="H2" s="4" t="s">
        <v>42</v>
      </c>
      <c r="I2" s="4" t="s">
        <v>25</v>
      </c>
    </row>
    <row r="3" spans="1:9" x14ac:dyDescent="0.2">
      <c r="A3" t="s">
        <v>3</v>
      </c>
      <c r="B3" t="s">
        <v>29</v>
      </c>
      <c r="C3" s="7" t="s">
        <v>40</v>
      </c>
      <c r="D3" s="7">
        <v>1</v>
      </c>
      <c r="E3" t="s">
        <v>67</v>
      </c>
      <c r="F3" s="7">
        <f>137-F4-F5-F6</f>
        <v>38</v>
      </c>
      <c r="G3" s="7">
        <f>Table215[[#This Row],[2-arms Long Cycle (Reps)]]*Table215[[#This Row],[KB - factor  (32 kg x 2; 24 kg x 1)]]</f>
        <v>38</v>
      </c>
      <c r="H3" s="7">
        <f>SUM(Table215[2-arms Long Cycle (Points)])</f>
        <v>137</v>
      </c>
      <c r="I3" s="7">
        <v>4</v>
      </c>
    </row>
    <row r="4" spans="1:9" x14ac:dyDescent="0.2">
      <c r="A4" t="s">
        <v>3</v>
      </c>
      <c r="B4" t="s">
        <v>30</v>
      </c>
      <c r="C4" s="7" t="s">
        <v>40</v>
      </c>
      <c r="D4" s="7">
        <v>1</v>
      </c>
      <c r="E4" t="s">
        <v>68</v>
      </c>
      <c r="F4" s="7">
        <v>41</v>
      </c>
      <c r="G4" s="7">
        <f>Table215[[#This Row],[2-arms Long Cycle (Reps)]]*Table215[[#This Row],[KB - factor  (32 kg x 2; 24 kg x 1)]]</f>
        <v>41</v>
      </c>
      <c r="H4" s="7">
        <f>SUM(Table215[2-arms Long Cycle (Points)])</f>
        <v>137</v>
      </c>
      <c r="I4" s="7">
        <v>4</v>
      </c>
    </row>
    <row r="5" spans="1:9" x14ac:dyDescent="0.2">
      <c r="A5" t="s">
        <v>3</v>
      </c>
      <c r="B5" t="s">
        <v>31</v>
      </c>
      <c r="C5" s="7" t="s">
        <v>40</v>
      </c>
      <c r="D5" s="7">
        <v>1</v>
      </c>
      <c r="E5" t="s">
        <v>69</v>
      </c>
      <c r="F5" s="7">
        <f>65-F4</f>
        <v>24</v>
      </c>
      <c r="G5" s="7">
        <f>Table215[[#This Row],[2-arms Long Cycle (Reps)]]*Table215[[#This Row],[KB - factor  (32 kg x 2; 24 kg x 1)]]</f>
        <v>24</v>
      </c>
      <c r="H5" s="7">
        <f>SUM(Table215[2-arms Long Cycle (Points)])</f>
        <v>137</v>
      </c>
      <c r="I5" s="7">
        <v>4</v>
      </c>
    </row>
    <row r="6" spans="1:9" x14ac:dyDescent="0.2">
      <c r="A6" t="s">
        <v>3</v>
      </c>
      <c r="B6" t="s">
        <v>32</v>
      </c>
      <c r="C6" s="7" t="s">
        <v>40</v>
      </c>
      <c r="D6" s="7">
        <v>1</v>
      </c>
      <c r="E6" t="s">
        <v>70</v>
      </c>
      <c r="F6" s="7">
        <f>99-F5-F4</f>
        <v>34</v>
      </c>
      <c r="G6" s="7">
        <f>Table215[[#This Row],[2-arms Long Cycle (Reps)]]*Table215[[#This Row],[KB - factor  (32 kg x 2; 24 kg x 1)]]</f>
        <v>34</v>
      </c>
      <c r="H6" s="7">
        <f>SUM(Table215[2-arms Long Cycle (Points)])</f>
        <v>137</v>
      </c>
      <c r="I6" s="7">
        <v>4</v>
      </c>
    </row>
    <row r="8" spans="1:9" ht="51" x14ac:dyDescent="0.2">
      <c r="A8" s="3" t="s">
        <v>4</v>
      </c>
      <c r="B8" s="4" t="s">
        <v>5</v>
      </c>
      <c r="C8" s="3" t="s">
        <v>24</v>
      </c>
      <c r="D8" s="4" t="s">
        <v>23</v>
      </c>
      <c r="E8" s="2" t="s">
        <v>6</v>
      </c>
      <c r="F8" s="4" t="s">
        <v>7</v>
      </c>
      <c r="G8" s="4" t="s">
        <v>8</v>
      </c>
      <c r="H8" s="4" t="s">
        <v>9</v>
      </c>
      <c r="I8" s="4" t="s">
        <v>25</v>
      </c>
    </row>
    <row r="9" spans="1:9" x14ac:dyDescent="0.2">
      <c r="A9" t="s">
        <v>0</v>
      </c>
      <c r="B9" t="s">
        <v>30</v>
      </c>
      <c r="C9" s="7" t="s">
        <v>43</v>
      </c>
      <c r="D9" s="7">
        <v>2</v>
      </c>
      <c r="E9" t="s">
        <v>64</v>
      </c>
      <c r="F9" s="7">
        <v>27</v>
      </c>
      <c r="G9" s="7">
        <f>Table25816[[#This Row],[2-arms Long Cycle (Reps)]]*Table25816[[#This Row],[KB - factor  (32 kg x 2; 24 kg x 1)]]</f>
        <v>54</v>
      </c>
      <c r="H9" s="7">
        <f>SUM(Table25816[2-arms Long Cycle (Points)])</f>
        <v>258</v>
      </c>
      <c r="I9" s="7">
        <v>1</v>
      </c>
    </row>
    <row r="10" spans="1:9" x14ac:dyDescent="0.2">
      <c r="A10" t="s">
        <v>0</v>
      </c>
      <c r="B10" t="s">
        <v>31</v>
      </c>
      <c r="C10" s="7" t="s">
        <v>43</v>
      </c>
      <c r="D10" s="7">
        <v>2</v>
      </c>
      <c r="E10" t="s">
        <v>59</v>
      </c>
      <c r="F10" s="7">
        <v>34</v>
      </c>
      <c r="G10" s="7">
        <f>Table25816[[#This Row],[2-arms Long Cycle (Reps)]]*Table25816[[#This Row],[KB - factor  (32 kg x 2; 24 kg x 1)]]</f>
        <v>68</v>
      </c>
      <c r="H10" s="7">
        <f>SUM(Table25816[2-arms Long Cycle (Points)])</f>
        <v>258</v>
      </c>
      <c r="I10" s="7">
        <v>1</v>
      </c>
    </row>
    <row r="11" spans="1:9" x14ac:dyDescent="0.2">
      <c r="A11" t="s">
        <v>0</v>
      </c>
      <c r="B11" t="s">
        <v>32</v>
      </c>
      <c r="C11" s="7" t="s">
        <v>43</v>
      </c>
      <c r="D11" s="7">
        <v>2</v>
      </c>
      <c r="E11" t="s">
        <v>66</v>
      </c>
      <c r="F11" s="7">
        <v>32</v>
      </c>
      <c r="G11" s="7">
        <f>Table25816[[#This Row],[2-arms Long Cycle (Reps)]]*Table25816[[#This Row],[KB - factor  (32 kg x 2; 24 kg x 1)]]</f>
        <v>64</v>
      </c>
      <c r="H11" s="7">
        <f>SUM(Table25816[2-arms Long Cycle (Points)])</f>
        <v>258</v>
      </c>
      <c r="I11" s="7">
        <v>1</v>
      </c>
    </row>
    <row r="12" spans="1:9" x14ac:dyDescent="0.2">
      <c r="A12" t="s">
        <v>0</v>
      </c>
      <c r="B12" s="8" t="s">
        <v>33</v>
      </c>
      <c r="C12" s="7" t="s">
        <v>43</v>
      </c>
      <c r="D12" s="7">
        <v>2</v>
      </c>
      <c r="E12" s="8" t="s">
        <v>100</v>
      </c>
      <c r="F12" s="7">
        <v>36</v>
      </c>
      <c r="G12" s="7">
        <f>Table25816[[#This Row],[2-arms Long Cycle (Reps)]]*Table25816[[#This Row],[KB - factor  (32 kg x 2; 24 kg x 1)]]</f>
        <v>72</v>
      </c>
      <c r="H12" s="7">
        <f>SUM(Table25816[2-arms Long Cycle (Points)])</f>
        <v>258</v>
      </c>
      <c r="I12" s="7">
        <v>1</v>
      </c>
    </row>
    <row r="14" spans="1:9" ht="51" x14ac:dyDescent="0.2">
      <c r="A14" s="3" t="s">
        <v>4</v>
      </c>
      <c r="B14" s="4" t="s">
        <v>5</v>
      </c>
      <c r="C14" s="3" t="s">
        <v>24</v>
      </c>
      <c r="D14" s="4" t="s">
        <v>23</v>
      </c>
      <c r="E14" s="2" t="s">
        <v>6</v>
      </c>
      <c r="F14" s="4" t="s">
        <v>7</v>
      </c>
      <c r="G14" s="4" t="s">
        <v>8</v>
      </c>
      <c r="H14" s="4" t="s">
        <v>9</v>
      </c>
      <c r="I14" s="4" t="s">
        <v>25</v>
      </c>
    </row>
    <row r="15" spans="1:9" x14ac:dyDescent="0.2">
      <c r="A15" t="s">
        <v>1</v>
      </c>
      <c r="B15" t="s">
        <v>33</v>
      </c>
      <c r="C15" s="7" t="s">
        <v>43</v>
      </c>
      <c r="D15" s="7">
        <v>2</v>
      </c>
      <c r="E15" t="s">
        <v>84</v>
      </c>
      <c r="F15" s="7">
        <v>22</v>
      </c>
      <c r="G15" s="7">
        <f>Table25917[[#This Row],[2-arms Long Cycle (Reps)]]*Table25917[[#This Row],[KB - factor  (32 kg x 2; 24 kg x 1)]]</f>
        <v>44</v>
      </c>
      <c r="H15" s="7">
        <f>SUM(Table25917[2-arms Long Cycle (Points)])</f>
        <v>182</v>
      </c>
      <c r="I15" s="7">
        <v>2</v>
      </c>
    </row>
    <row r="16" spans="1:9" x14ac:dyDescent="0.2">
      <c r="A16" t="s">
        <v>1</v>
      </c>
      <c r="B16" t="s">
        <v>33</v>
      </c>
      <c r="C16" s="7" t="s">
        <v>43</v>
      </c>
      <c r="D16" s="7">
        <v>2</v>
      </c>
      <c r="E16" t="s">
        <v>85</v>
      </c>
      <c r="F16" s="7">
        <f>39-F15</f>
        <v>17</v>
      </c>
      <c r="G16" s="7">
        <f>Table25917[[#This Row],[2-arms Long Cycle (Reps)]]*Table25917[[#This Row],[KB - factor  (32 kg x 2; 24 kg x 1)]]</f>
        <v>34</v>
      </c>
      <c r="H16" s="7">
        <f>SUM(Table25917[2-arms Long Cycle (Points)])</f>
        <v>182</v>
      </c>
      <c r="I16" s="7">
        <v>2</v>
      </c>
    </row>
    <row r="17" spans="1:9" x14ac:dyDescent="0.2">
      <c r="A17" t="s">
        <v>1</v>
      </c>
      <c r="B17" t="s">
        <v>32</v>
      </c>
      <c r="C17" s="7" t="s">
        <v>43</v>
      </c>
      <c r="D17" s="7">
        <v>2</v>
      </c>
      <c r="E17" t="s">
        <v>78</v>
      </c>
      <c r="F17" s="7">
        <f>63-F16-F15</f>
        <v>24</v>
      </c>
      <c r="G17" s="7">
        <f>Table25917[[#This Row],[2-arms Long Cycle (Reps)]]*Table25917[[#This Row],[KB - factor  (32 kg x 2; 24 kg x 1)]]</f>
        <v>48</v>
      </c>
      <c r="H17" s="7">
        <f>SUM(Table25917[2-arms Long Cycle (Points)])</f>
        <v>182</v>
      </c>
      <c r="I17" s="7">
        <v>2</v>
      </c>
    </row>
    <row r="18" spans="1:9" x14ac:dyDescent="0.2">
      <c r="A18" t="s">
        <v>1</v>
      </c>
      <c r="B18" t="s">
        <v>33</v>
      </c>
      <c r="C18" s="7" t="s">
        <v>43</v>
      </c>
      <c r="D18" s="7">
        <v>2</v>
      </c>
      <c r="E18" t="s">
        <v>79</v>
      </c>
      <c r="F18" s="7">
        <f>91-F17-F16-F15</f>
        <v>28</v>
      </c>
      <c r="G18" s="7">
        <f>Table25917[[#This Row],[2-arms Long Cycle (Reps)]]*Table25917[[#This Row],[KB - factor  (32 kg x 2; 24 kg x 1)]]</f>
        <v>56</v>
      </c>
      <c r="H18" s="7">
        <f>SUM(Table25917[2-arms Long Cycle (Points)])</f>
        <v>182</v>
      </c>
      <c r="I18" s="7">
        <v>2</v>
      </c>
    </row>
    <row r="19" spans="1:9" x14ac:dyDescent="0.2">
      <c r="C19" s="9"/>
    </row>
    <row r="20" spans="1:9" ht="51" x14ac:dyDescent="0.2">
      <c r="A20" s="3" t="s">
        <v>4</v>
      </c>
      <c r="B20" s="4" t="s">
        <v>5</v>
      </c>
      <c r="C20" s="3" t="s">
        <v>24</v>
      </c>
      <c r="D20" s="4" t="s">
        <v>23</v>
      </c>
      <c r="E20" s="2" t="s">
        <v>6</v>
      </c>
      <c r="F20" s="4" t="s">
        <v>7</v>
      </c>
      <c r="G20" s="4" t="s">
        <v>8</v>
      </c>
      <c r="H20" s="4" t="s">
        <v>9</v>
      </c>
      <c r="I20" s="4" t="s">
        <v>25</v>
      </c>
    </row>
    <row r="21" spans="1:9" x14ac:dyDescent="0.2">
      <c r="A21" t="s">
        <v>47</v>
      </c>
      <c r="B21" t="s">
        <v>27</v>
      </c>
      <c r="C21" s="7" t="s">
        <v>40</v>
      </c>
      <c r="D21" s="7">
        <v>1</v>
      </c>
      <c r="E21" t="s">
        <v>56</v>
      </c>
      <c r="F21" s="7">
        <v>18</v>
      </c>
      <c r="G21" s="7">
        <f>Table2581618[[#This Row],[2-arms Long Cycle (Reps)]]*Table2581618[[#This Row],[KB - factor  (32 kg x 2; 24 kg x 1)]]</f>
        <v>18</v>
      </c>
      <c r="H21" s="7">
        <f>SUM(Table2581618[2-arms Long Cycle (Points)])</f>
        <v>162</v>
      </c>
      <c r="I21" s="7">
        <v>3</v>
      </c>
    </row>
    <row r="22" spans="1:9" x14ac:dyDescent="0.2">
      <c r="A22" t="s">
        <v>47</v>
      </c>
      <c r="B22" t="s">
        <v>30</v>
      </c>
      <c r="C22" s="7" t="s">
        <v>40</v>
      </c>
      <c r="D22" s="7">
        <v>1</v>
      </c>
      <c r="E22" t="s">
        <v>89</v>
      </c>
      <c r="F22" s="7">
        <v>38</v>
      </c>
      <c r="G22" s="7">
        <f>Table2581618[[#This Row],[2-arms Long Cycle (Reps)]]*Table2581618[[#This Row],[KB - factor  (32 kg x 2; 24 kg x 1)]]</f>
        <v>38</v>
      </c>
      <c r="H22" s="7">
        <f>SUM(Table2581618[2-arms Long Cycle (Points)])</f>
        <v>162</v>
      </c>
      <c r="I22" s="7">
        <v>3</v>
      </c>
    </row>
    <row r="23" spans="1:9" x14ac:dyDescent="0.2">
      <c r="A23" t="s">
        <v>47</v>
      </c>
      <c r="B23" t="s">
        <v>31</v>
      </c>
      <c r="C23" s="7" t="s">
        <v>40</v>
      </c>
      <c r="D23" s="7">
        <v>1</v>
      </c>
      <c r="E23" t="s">
        <v>86</v>
      </c>
      <c r="F23" s="7">
        <v>38</v>
      </c>
      <c r="G23" s="7">
        <f>Table2581618[[#This Row],[2-arms Long Cycle (Reps)]]*Table2581618[[#This Row],[KB - factor  (32 kg x 2; 24 kg x 1)]]</f>
        <v>38</v>
      </c>
      <c r="H23" s="7">
        <f>SUM(Table2581618[2-arms Long Cycle (Points)])</f>
        <v>162</v>
      </c>
      <c r="I23" s="7">
        <v>3</v>
      </c>
    </row>
    <row r="24" spans="1:9" x14ac:dyDescent="0.2">
      <c r="A24" t="s">
        <v>47</v>
      </c>
      <c r="B24" t="s">
        <v>32</v>
      </c>
      <c r="C24" s="7" t="s">
        <v>43</v>
      </c>
      <c r="D24" s="7">
        <v>2</v>
      </c>
      <c r="E24" t="s">
        <v>87</v>
      </c>
      <c r="F24" s="7">
        <v>34</v>
      </c>
      <c r="G24" s="7">
        <f>Table2581618[[#This Row],[2-arms Long Cycle (Reps)]]*Table2581618[[#This Row],[KB - factor  (32 kg x 2; 24 kg x 1)]]</f>
        <v>68</v>
      </c>
      <c r="H24" s="7">
        <f>SUM(Table2581618[2-arms Long Cycle (Points)])</f>
        <v>162</v>
      </c>
      <c r="I24" s="7">
        <v>3</v>
      </c>
    </row>
    <row r="26" spans="1:9" ht="51" x14ac:dyDescent="0.2">
      <c r="A26" s="3" t="s">
        <v>4</v>
      </c>
      <c r="B26" s="4" t="s">
        <v>5</v>
      </c>
      <c r="C26" s="3" t="s">
        <v>24</v>
      </c>
      <c r="D26" s="4" t="s">
        <v>23</v>
      </c>
      <c r="E26" s="2" t="s">
        <v>6</v>
      </c>
      <c r="F26" s="4" t="s">
        <v>7</v>
      </c>
      <c r="G26" s="4" t="s">
        <v>8</v>
      </c>
      <c r="H26" s="4" t="s">
        <v>42</v>
      </c>
      <c r="I26" s="4" t="s">
        <v>25</v>
      </c>
    </row>
    <row r="27" spans="1:9" x14ac:dyDescent="0.2">
      <c r="A27" t="s">
        <v>3</v>
      </c>
      <c r="B27" t="s">
        <v>29</v>
      </c>
      <c r="C27" s="7" t="s">
        <v>40</v>
      </c>
      <c r="D27" s="7">
        <v>1</v>
      </c>
      <c r="E27" t="s">
        <v>67</v>
      </c>
      <c r="F27" s="7">
        <f>137-F28-F29-F30</f>
        <v>38</v>
      </c>
      <c r="G27" s="7">
        <f>Table21519[[#This Row],[2-arms Long Cycle (Reps)]]*Table21519[[#This Row],[KB - factor  (32 kg x 2; 24 kg x 1)]]</f>
        <v>38</v>
      </c>
      <c r="H27" s="7">
        <f>SUM(Table21519[2-arms Long Cycle (Points)])</f>
        <v>137</v>
      </c>
      <c r="I27" s="7">
        <v>4</v>
      </c>
    </row>
    <row r="28" spans="1:9" x14ac:dyDescent="0.2">
      <c r="A28" t="s">
        <v>3</v>
      </c>
      <c r="B28" t="s">
        <v>30</v>
      </c>
      <c r="C28" s="7" t="s">
        <v>40</v>
      </c>
      <c r="D28" s="7">
        <v>1</v>
      </c>
      <c r="E28" t="s">
        <v>68</v>
      </c>
      <c r="F28" s="7">
        <v>41</v>
      </c>
      <c r="G28" s="7">
        <f>Table21519[[#This Row],[2-arms Long Cycle (Reps)]]*Table21519[[#This Row],[KB - factor  (32 kg x 2; 24 kg x 1)]]</f>
        <v>41</v>
      </c>
      <c r="H28" s="7">
        <f>SUM(Table21519[2-arms Long Cycle (Points)])</f>
        <v>137</v>
      </c>
      <c r="I28" s="7">
        <v>4</v>
      </c>
    </row>
    <row r="29" spans="1:9" x14ac:dyDescent="0.2">
      <c r="A29" t="s">
        <v>3</v>
      </c>
      <c r="B29" t="s">
        <v>31</v>
      </c>
      <c r="C29" s="7" t="s">
        <v>40</v>
      </c>
      <c r="D29" s="7">
        <v>1</v>
      </c>
      <c r="E29" t="s">
        <v>69</v>
      </c>
      <c r="F29" s="7">
        <f>65-F28</f>
        <v>24</v>
      </c>
      <c r="G29" s="7">
        <f>Table21519[[#This Row],[2-arms Long Cycle (Reps)]]*Table21519[[#This Row],[KB - factor  (32 kg x 2; 24 kg x 1)]]</f>
        <v>24</v>
      </c>
      <c r="H29" s="7">
        <f>SUM(Table21519[2-arms Long Cycle (Points)])</f>
        <v>137</v>
      </c>
      <c r="I29" s="7">
        <v>4</v>
      </c>
    </row>
    <row r="30" spans="1:9" x14ac:dyDescent="0.2">
      <c r="A30" t="s">
        <v>3</v>
      </c>
      <c r="B30" t="s">
        <v>32</v>
      </c>
      <c r="C30" s="7" t="s">
        <v>40</v>
      </c>
      <c r="D30" s="7">
        <v>1</v>
      </c>
      <c r="E30" t="s">
        <v>70</v>
      </c>
      <c r="F30" s="7">
        <f>99-F29-F28</f>
        <v>34</v>
      </c>
      <c r="G30" s="7">
        <f>Table21519[[#This Row],[2-arms Long Cycle (Reps)]]*Table21519[[#This Row],[KB - factor  (32 kg x 2; 24 kg x 1)]]</f>
        <v>34</v>
      </c>
      <c r="H30" s="7">
        <f>SUM(Table21519[2-arms Long Cycle (Points)])</f>
        <v>137</v>
      </c>
      <c r="I30" s="7">
        <v>4</v>
      </c>
    </row>
  </sheetData>
  <phoneticPr fontId="3" type="noConversion"/>
  <pageMargins left="0.7" right="0.7" top="0.75" bottom="0.75" header="0.3" footer="0.3"/>
  <pageSetup paperSize="9" scale="99" orientation="landscape" horizontalDpi="0" verticalDpi="0" copies="2"/>
  <tableParts count="5">
    <tablePart r:id="rId1"/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FF64-B2D8-6C44-AE5A-8DD6753C694A}">
  <dimension ref="A2:I74"/>
  <sheetViews>
    <sheetView view="pageBreakPreview" zoomScale="60" zoomScaleNormal="120" workbookViewId="0">
      <selection activeCell="K52" sqref="K52"/>
    </sheetView>
  </sheetViews>
  <sheetFormatPr baseColWidth="10" defaultRowHeight="27" customHeight="1" x14ac:dyDescent="0.2"/>
  <cols>
    <col min="1" max="1" width="7.6640625" style="4" customWidth="1"/>
    <col min="2" max="2" width="10.1640625" style="6" bestFit="1" customWidth="1"/>
    <col min="3" max="3" width="8.6640625" style="6" bestFit="1" customWidth="1"/>
    <col min="4" max="4" width="9.1640625" style="6" bestFit="1" customWidth="1"/>
    <col min="5" max="5" width="14.6640625" style="6" bestFit="1" customWidth="1"/>
    <col min="6" max="6" width="9.5" style="6" bestFit="1" customWidth="1"/>
    <col min="7" max="7" width="10" style="6" bestFit="1" customWidth="1"/>
    <col min="8" max="8" width="28.5" style="6" customWidth="1"/>
    <col min="9" max="9" width="15.83203125" style="11" customWidth="1"/>
    <col min="10" max="10" width="23.1640625" style="11" bestFit="1" customWidth="1"/>
    <col min="11" max="11" width="21.5" style="11" bestFit="1" customWidth="1"/>
    <col min="12" max="12" width="16.83203125" style="11" bestFit="1" customWidth="1"/>
    <col min="13" max="13" width="15.33203125" style="11" bestFit="1" customWidth="1"/>
    <col min="14" max="16384" width="10.83203125" style="11"/>
  </cols>
  <sheetData>
    <row r="2" spans="1:9" ht="27" customHeight="1" x14ac:dyDescent="0.2">
      <c r="A2" s="14" t="s">
        <v>48</v>
      </c>
      <c r="B2" s="14" t="s">
        <v>49</v>
      </c>
      <c r="C2" s="14" t="s">
        <v>4</v>
      </c>
      <c r="D2" s="14" t="s">
        <v>51</v>
      </c>
      <c r="E2" s="14" t="s">
        <v>5</v>
      </c>
      <c r="F2" s="14" t="s">
        <v>24</v>
      </c>
      <c r="G2" s="14" t="s">
        <v>50</v>
      </c>
      <c r="H2" s="14" t="s">
        <v>6</v>
      </c>
      <c r="I2" s="14" t="s">
        <v>97</v>
      </c>
    </row>
    <row r="3" spans="1:9" ht="16" customHeight="1" x14ac:dyDescent="0.2"/>
    <row r="4" spans="1:9" ht="27" customHeight="1" x14ac:dyDescent="0.2">
      <c r="A4" s="15">
        <v>0.47916666666666669</v>
      </c>
      <c r="B4" s="12">
        <v>1</v>
      </c>
      <c r="C4" s="12" t="s">
        <v>0</v>
      </c>
      <c r="D4" s="12" t="s">
        <v>53</v>
      </c>
      <c r="E4" s="12" t="s">
        <v>27</v>
      </c>
      <c r="F4" s="12" t="s">
        <v>40</v>
      </c>
      <c r="G4" s="12">
        <v>1</v>
      </c>
      <c r="H4" s="12" t="s">
        <v>54</v>
      </c>
      <c r="I4" s="13"/>
    </row>
    <row r="5" spans="1:9" ht="27" customHeight="1" x14ac:dyDescent="0.2">
      <c r="A5" s="16"/>
      <c r="B5" s="12">
        <v>2</v>
      </c>
      <c r="C5" s="12" t="s">
        <v>1</v>
      </c>
      <c r="D5" s="12" t="s">
        <v>53</v>
      </c>
      <c r="E5" s="12" t="s">
        <v>27</v>
      </c>
      <c r="F5" s="12" t="s">
        <v>40</v>
      </c>
      <c r="G5" s="12">
        <v>1</v>
      </c>
      <c r="H5" s="12" t="s">
        <v>55</v>
      </c>
      <c r="I5" s="13"/>
    </row>
    <row r="6" spans="1:9" ht="27" customHeight="1" x14ac:dyDescent="0.2">
      <c r="A6" s="16"/>
      <c r="B6" s="12">
        <v>3</v>
      </c>
      <c r="C6" s="12" t="s">
        <v>2</v>
      </c>
      <c r="D6" s="12" t="s">
        <v>53</v>
      </c>
      <c r="E6" s="12" t="s">
        <v>27</v>
      </c>
      <c r="F6" s="12" t="s">
        <v>40</v>
      </c>
      <c r="G6" s="12">
        <v>1</v>
      </c>
      <c r="H6" s="12" t="s">
        <v>56</v>
      </c>
      <c r="I6" s="13"/>
    </row>
    <row r="8" spans="1:9" ht="27" customHeight="1" x14ac:dyDescent="0.2">
      <c r="A8" s="15">
        <v>0.48958333333333331</v>
      </c>
      <c r="B8" s="12">
        <v>1</v>
      </c>
      <c r="C8" s="12" t="s">
        <v>1</v>
      </c>
      <c r="D8" s="12" t="s">
        <v>53</v>
      </c>
      <c r="E8" s="12" t="s">
        <v>28</v>
      </c>
      <c r="F8" s="12" t="s">
        <v>40</v>
      </c>
      <c r="G8" s="12">
        <v>1</v>
      </c>
      <c r="H8" s="12" t="s">
        <v>74</v>
      </c>
      <c r="I8" s="13"/>
    </row>
    <row r="9" spans="1:9" ht="27" customHeight="1" x14ac:dyDescent="0.2">
      <c r="A9" s="16"/>
      <c r="B9" s="12">
        <v>2</v>
      </c>
      <c r="C9" s="12" t="s">
        <v>2</v>
      </c>
      <c r="D9" s="12" t="s">
        <v>53</v>
      </c>
      <c r="E9" s="12" t="s">
        <v>28</v>
      </c>
      <c r="F9" s="12" t="s">
        <v>40</v>
      </c>
      <c r="G9" s="12">
        <v>1</v>
      </c>
      <c r="H9" s="12" t="s">
        <v>91</v>
      </c>
      <c r="I9" s="13"/>
    </row>
    <row r="10" spans="1:9" ht="27" customHeight="1" x14ac:dyDescent="0.2">
      <c r="A10" s="16"/>
      <c r="B10" s="12">
        <v>3</v>
      </c>
      <c r="C10" s="12" t="s">
        <v>0</v>
      </c>
      <c r="D10" s="12" t="s">
        <v>53</v>
      </c>
      <c r="E10" s="12" t="s">
        <v>28</v>
      </c>
      <c r="F10" s="12" t="s">
        <v>43</v>
      </c>
      <c r="G10" s="12">
        <v>2</v>
      </c>
      <c r="H10" s="12" t="s">
        <v>57</v>
      </c>
      <c r="I10" s="13"/>
    </row>
    <row r="12" spans="1:9" ht="27" customHeight="1" x14ac:dyDescent="0.2">
      <c r="A12" s="15">
        <v>0.5</v>
      </c>
      <c r="B12" s="12">
        <v>1</v>
      </c>
      <c r="C12" s="12" t="s">
        <v>2</v>
      </c>
      <c r="D12" s="12" t="s">
        <v>53</v>
      </c>
      <c r="E12" s="12" t="s">
        <v>29</v>
      </c>
      <c r="F12" s="12" t="s">
        <v>40</v>
      </c>
      <c r="G12" s="12">
        <v>1</v>
      </c>
      <c r="H12" s="12" t="s">
        <v>90</v>
      </c>
      <c r="I12" s="13"/>
    </row>
    <row r="13" spans="1:9" ht="27" customHeight="1" x14ac:dyDescent="0.2">
      <c r="A13" s="16"/>
      <c r="B13" s="12">
        <v>2</v>
      </c>
      <c r="C13" s="12" t="s">
        <v>3</v>
      </c>
      <c r="D13" s="12" t="s">
        <v>53</v>
      </c>
      <c r="E13" s="12" t="s">
        <v>29</v>
      </c>
      <c r="F13" s="12" t="s">
        <v>40</v>
      </c>
      <c r="G13" s="12">
        <v>1</v>
      </c>
      <c r="H13" s="12" t="s">
        <v>67</v>
      </c>
      <c r="I13" s="13"/>
    </row>
    <row r="14" spans="1:9" ht="27" customHeight="1" x14ac:dyDescent="0.2">
      <c r="A14" s="16"/>
      <c r="B14" s="12">
        <v>3</v>
      </c>
      <c r="C14" s="12" t="s">
        <v>0</v>
      </c>
      <c r="D14" s="12" t="s">
        <v>53</v>
      </c>
      <c r="E14" s="12" t="s">
        <v>29</v>
      </c>
      <c r="F14" s="12" t="s">
        <v>40</v>
      </c>
      <c r="G14" s="12">
        <v>1</v>
      </c>
      <c r="H14" s="12" t="s">
        <v>58</v>
      </c>
      <c r="I14" s="13"/>
    </row>
    <row r="15" spans="1:9" ht="27" customHeight="1" x14ac:dyDescent="0.2">
      <c r="A15" s="16"/>
      <c r="B15" s="12">
        <v>4</v>
      </c>
      <c r="C15" s="12" t="s">
        <v>1</v>
      </c>
      <c r="D15" s="12" t="s">
        <v>53</v>
      </c>
      <c r="E15" s="12" t="s">
        <v>29</v>
      </c>
      <c r="F15" s="12" t="s">
        <v>40</v>
      </c>
      <c r="G15" s="12">
        <v>1</v>
      </c>
      <c r="H15" s="12" t="s">
        <v>76</v>
      </c>
      <c r="I15" s="13"/>
    </row>
    <row r="17" spans="1:9" ht="27" customHeight="1" x14ac:dyDescent="0.2">
      <c r="A17" s="15">
        <v>0.51041666666666663</v>
      </c>
      <c r="B17" s="12">
        <v>1</v>
      </c>
      <c r="C17" s="12" t="s">
        <v>3</v>
      </c>
      <c r="D17" s="12" t="s">
        <v>53</v>
      </c>
      <c r="E17" s="12" t="s">
        <v>30</v>
      </c>
      <c r="F17" s="12" t="s">
        <v>40</v>
      </c>
      <c r="G17" s="12">
        <v>1</v>
      </c>
      <c r="H17" s="12" t="s">
        <v>68</v>
      </c>
      <c r="I17" s="13"/>
    </row>
    <row r="18" spans="1:9" ht="27" customHeight="1" x14ac:dyDescent="0.2">
      <c r="A18" s="16"/>
      <c r="B18" s="12">
        <v>2</v>
      </c>
      <c r="C18" s="12" t="s">
        <v>0</v>
      </c>
      <c r="D18" s="12" t="s">
        <v>53</v>
      </c>
      <c r="E18" s="12" t="s">
        <v>30</v>
      </c>
      <c r="F18" s="12" t="s">
        <v>43</v>
      </c>
      <c r="G18" s="12">
        <v>2</v>
      </c>
      <c r="H18" s="12" t="s">
        <v>94</v>
      </c>
      <c r="I18" s="13"/>
    </row>
    <row r="19" spans="1:9" ht="27" customHeight="1" x14ac:dyDescent="0.2">
      <c r="A19" s="16"/>
      <c r="B19" s="12">
        <v>3</v>
      </c>
      <c r="C19" s="12" t="s">
        <v>1</v>
      </c>
      <c r="D19" s="12" t="s">
        <v>53</v>
      </c>
      <c r="E19" s="12" t="s">
        <v>30</v>
      </c>
      <c r="F19" s="12" t="s">
        <v>40</v>
      </c>
      <c r="G19" s="12">
        <v>1</v>
      </c>
      <c r="H19" s="12" t="s">
        <v>75</v>
      </c>
      <c r="I19" s="13"/>
    </row>
    <row r="20" spans="1:9" ht="27" customHeight="1" x14ac:dyDescent="0.2">
      <c r="A20" s="16"/>
      <c r="B20" s="12">
        <v>4</v>
      </c>
      <c r="C20" s="12" t="s">
        <v>2</v>
      </c>
      <c r="D20" s="12" t="s">
        <v>53</v>
      </c>
      <c r="E20" s="12" t="s">
        <v>30</v>
      </c>
      <c r="F20" s="12" t="s">
        <v>40</v>
      </c>
      <c r="G20" s="12">
        <v>1</v>
      </c>
      <c r="H20" s="12" t="s">
        <v>89</v>
      </c>
      <c r="I20" s="13"/>
    </row>
    <row r="21" spans="1:9" ht="27" customHeight="1" x14ac:dyDescent="0.2">
      <c r="A21" s="14" t="s">
        <v>48</v>
      </c>
      <c r="B21" s="14" t="s">
        <v>49</v>
      </c>
      <c r="C21" s="14" t="s">
        <v>4</v>
      </c>
      <c r="D21" s="14" t="s">
        <v>51</v>
      </c>
      <c r="E21" s="14" t="s">
        <v>5</v>
      </c>
      <c r="F21" s="14" t="s">
        <v>24</v>
      </c>
      <c r="G21" s="14" t="s">
        <v>50</v>
      </c>
      <c r="H21" s="14" t="s">
        <v>6</v>
      </c>
      <c r="I21" s="14" t="s">
        <v>97</v>
      </c>
    </row>
    <row r="23" spans="1:9" ht="27" customHeight="1" x14ac:dyDescent="0.2">
      <c r="A23" s="15">
        <v>0.52083333333333337</v>
      </c>
      <c r="B23" s="12">
        <v>1</v>
      </c>
      <c r="C23" s="12" t="s">
        <v>0</v>
      </c>
      <c r="D23" s="12" t="s">
        <v>53</v>
      </c>
      <c r="E23" s="12" t="s">
        <v>31</v>
      </c>
      <c r="F23" s="12" t="s">
        <v>43</v>
      </c>
      <c r="G23" s="12">
        <v>1</v>
      </c>
      <c r="H23" s="12" t="s">
        <v>64</v>
      </c>
      <c r="I23" s="13"/>
    </row>
    <row r="24" spans="1:9" ht="27" customHeight="1" x14ac:dyDescent="0.2">
      <c r="A24" s="16"/>
      <c r="B24" s="12">
        <v>2</v>
      </c>
      <c r="C24" s="12" t="s">
        <v>1</v>
      </c>
      <c r="D24" s="12" t="s">
        <v>53</v>
      </c>
      <c r="E24" s="12" t="s">
        <v>31</v>
      </c>
      <c r="F24" s="12" t="s">
        <v>40</v>
      </c>
      <c r="G24" s="12">
        <v>1</v>
      </c>
      <c r="H24" s="12" t="s">
        <v>77</v>
      </c>
      <c r="I24" s="13"/>
    </row>
    <row r="25" spans="1:9" ht="27" customHeight="1" x14ac:dyDescent="0.2">
      <c r="A25" s="16"/>
      <c r="B25" s="12">
        <v>3</v>
      </c>
      <c r="C25" s="12" t="s">
        <v>2</v>
      </c>
      <c r="D25" s="12" t="s">
        <v>53</v>
      </c>
      <c r="E25" s="12" t="s">
        <v>31</v>
      </c>
      <c r="F25" s="12" t="s">
        <v>40</v>
      </c>
      <c r="G25" s="12">
        <v>1</v>
      </c>
      <c r="H25" s="12" t="s">
        <v>86</v>
      </c>
      <c r="I25" s="13"/>
    </row>
    <row r="26" spans="1:9" ht="27" customHeight="1" x14ac:dyDescent="0.2">
      <c r="A26" s="16"/>
      <c r="B26" s="12">
        <v>4</v>
      </c>
      <c r="C26" s="12" t="s">
        <v>3</v>
      </c>
      <c r="D26" s="12" t="s">
        <v>53</v>
      </c>
      <c r="E26" s="12" t="s">
        <v>31</v>
      </c>
      <c r="F26" s="12" t="s">
        <v>40</v>
      </c>
      <c r="G26" s="12">
        <v>1</v>
      </c>
      <c r="H26" s="12" t="s">
        <v>69</v>
      </c>
      <c r="I26" s="13"/>
    </row>
    <row r="28" spans="1:9" ht="27" customHeight="1" x14ac:dyDescent="0.2">
      <c r="A28" s="15">
        <v>0.53125</v>
      </c>
      <c r="B28" s="12">
        <v>1</v>
      </c>
      <c r="C28" s="12" t="s">
        <v>1</v>
      </c>
      <c r="D28" s="12" t="s">
        <v>53</v>
      </c>
      <c r="E28" s="12" t="s">
        <v>32</v>
      </c>
      <c r="F28" s="12" t="s">
        <v>40</v>
      </c>
      <c r="G28" s="12">
        <v>1</v>
      </c>
      <c r="H28" s="12" t="s">
        <v>78</v>
      </c>
      <c r="I28" s="13"/>
    </row>
    <row r="29" spans="1:9" ht="27" customHeight="1" x14ac:dyDescent="0.2">
      <c r="A29" s="16"/>
      <c r="B29" s="12">
        <v>2</v>
      </c>
      <c r="C29" s="12" t="s">
        <v>2</v>
      </c>
      <c r="D29" s="12" t="s">
        <v>53</v>
      </c>
      <c r="E29" s="12" t="s">
        <v>32</v>
      </c>
      <c r="F29" s="12" t="s">
        <v>43</v>
      </c>
      <c r="G29" s="12">
        <v>2</v>
      </c>
      <c r="H29" s="12" t="s">
        <v>87</v>
      </c>
      <c r="I29" s="13"/>
    </row>
    <row r="30" spans="1:9" ht="27" customHeight="1" x14ac:dyDescent="0.2">
      <c r="A30" s="16"/>
      <c r="B30" s="12">
        <v>3</v>
      </c>
      <c r="C30" s="12" t="s">
        <v>3</v>
      </c>
      <c r="D30" s="12" t="s">
        <v>53</v>
      </c>
      <c r="E30" s="12" t="s">
        <v>32</v>
      </c>
      <c r="F30" s="12" t="s">
        <v>40</v>
      </c>
      <c r="G30" s="12">
        <v>1</v>
      </c>
      <c r="H30" s="12" t="s">
        <v>70</v>
      </c>
      <c r="I30" s="13"/>
    </row>
    <row r="31" spans="1:9" ht="27" customHeight="1" x14ac:dyDescent="0.2">
      <c r="A31" s="16"/>
      <c r="B31" s="12">
        <v>4</v>
      </c>
      <c r="C31" s="12" t="s">
        <v>0</v>
      </c>
      <c r="D31" s="12" t="s">
        <v>53</v>
      </c>
      <c r="E31" s="12" t="s">
        <v>32</v>
      </c>
      <c r="F31" s="12" t="s">
        <v>43</v>
      </c>
      <c r="G31" s="12">
        <v>2</v>
      </c>
      <c r="H31" s="12" t="s">
        <v>65</v>
      </c>
      <c r="I31" s="13"/>
    </row>
    <row r="33" spans="1:9" ht="27" customHeight="1" x14ac:dyDescent="0.2">
      <c r="A33" s="15">
        <v>0.54166666666666663</v>
      </c>
      <c r="B33" s="12">
        <v>1</v>
      </c>
      <c r="C33" s="12" t="s">
        <v>0</v>
      </c>
      <c r="D33" s="12" t="s">
        <v>53</v>
      </c>
      <c r="E33" s="12" t="s">
        <v>33</v>
      </c>
      <c r="F33" s="12" t="s">
        <v>43</v>
      </c>
      <c r="G33" s="12">
        <v>2</v>
      </c>
      <c r="H33" s="12" t="s">
        <v>60</v>
      </c>
      <c r="I33" s="13"/>
    </row>
    <row r="34" spans="1:9" ht="27" customHeight="1" x14ac:dyDescent="0.2">
      <c r="A34" s="16"/>
      <c r="B34" s="12">
        <v>2</v>
      </c>
      <c r="C34" s="12" t="s">
        <v>1</v>
      </c>
      <c r="D34" s="12" t="s">
        <v>53</v>
      </c>
      <c r="E34" s="12" t="s">
        <v>33</v>
      </c>
      <c r="F34" s="12" t="s">
        <v>40</v>
      </c>
      <c r="G34" s="12">
        <v>1</v>
      </c>
      <c r="H34" s="12" t="s">
        <v>79</v>
      </c>
      <c r="I34" s="13"/>
    </row>
    <row r="35" spans="1:9" ht="27" customHeight="1" x14ac:dyDescent="0.2">
      <c r="A35" s="16"/>
      <c r="B35" s="12">
        <v>3</v>
      </c>
      <c r="C35" s="12" t="s">
        <v>2</v>
      </c>
      <c r="D35" s="12" t="s">
        <v>53</v>
      </c>
      <c r="E35" s="12" t="s">
        <v>33</v>
      </c>
      <c r="F35" s="12" t="s">
        <v>43</v>
      </c>
      <c r="G35" s="12">
        <v>2</v>
      </c>
      <c r="H35" s="12" t="s">
        <v>88</v>
      </c>
      <c r="I35" s="13"/>
    </row>
    <row r="36" spans="1:9" ht="27" customHeight="1" x14ac:dyDescent="0.2">
      <c r="A36" s="14" t="s">
        <v>48</v>
      </c>
      <c r="B36" s="14" t="s">
        <v>49</v>
      </c>
      <c r="C36" s="14" t="s">
        <v>4</v>
      </c>
      <c r="D36" s="14" t="s">
        <v>51</v>
      </c>
      <c r="E36" s="14" t="s">
        <v>5</v>
      </c>
      <c r="F36" s="14" t="s">
        <v>24</v>
      </c>
      <c r="G36" s="14" t="s">
        <v>50</v>
      </c>
      <c r="H36" s="14" t="s">
        <v>6</v>
      </c>
      <c r="I36" s="14" t="s">
        <v>97</v>
      </c>
    </row>
    <row r="38" spans="1:9" ht="27" customHeight="1" x14ac:dyDescent="0.2">
      <c r="A38" s="15">
        <v>0.55208333333333337</v>
      </c>
      <c r="B38" s="12">
        <v>1</v>
      </c>
      <c r="C38" s="12" t="s">
        <v>0</v>
      </c>
      <c r="D38" s="12" t="s">
        <v>52</v>
      </c>
      <c r="E38" s="12" t="s">
        <v>35</v>
      </c>
      <c r="F38" s="12" t="s">
        <v>41</v>
      </c>
      <c r="G38" s="12">
        <v>1</v>
      </c>
      <c r="H38" s="12" t="s">
        <v>61</v>
      </c>
      <c r="I38" s="12"/>
    </row>
    <row r="39" spans="1:9" ht="27" customHeight="1" x14ac:dyDescent="0.2">
      <c r="A39" s="16"/>
      <c r="B39" s="12">
        <v>2</v>
      </c>
      <c r="C39" s="12" t="s">
        <v>1</v>
      </c>
      <c r="D39" s="12" t="s">
        <v>52</v>
      </c>
      <c r="E39" s="12" t="s">
        <v>35</v>
      </c>
      <c r="F39" s="12" t="s">
        <v>41</v>
      </c>
      <c r="G39" s="12">
        <v>1</v>
      </c>
      <c r="H39" s="12" t="s">
        <v>80</v>
      </c>
      <c r="I39" s="12"/>
    </row>
    <row r="40" spans="1:9" ht="27" customHeight="1" x14ac:dyDescent="0.2">
      <c r="A40" s="16"/>
      <c r="B40" s="12">
        <v>3</v>
      </c>
      <c r="C40" s="12" t="s">
        <v>2</v>
      </c>
      <c r="D40" s="12" t="s">
        <v>52</v>
      </c>
      <c r="E40" s="12" t="s">
        <v>35</v>
      </c>
      <c r="F40" s="12" t="s">
        <v>41</v>
      </c>
      <c r="G40" s="12">
        <v>1</v>
      </c>
      <c r="H40" s="12" t="s">
        <v>92</v>
      </c>
      <c r="I40" s="12"/>
    </row>
    <row r="41" spans="1:9" ht="27" customHeight="1" x14ac:dyDescent="0.2">
      <c r="A41" s="16"/>
      <c r="B41" s="12">
        <v>4</v>
      </c>
      <c r="C41" s="12" t="s">
        <v>3</v>
      </c>
      <c r="D41" s="12" t="s">
        <v>52</v>
      </c>
      <c r="E41" s="12" t="s">
        <v>35</v>
      </c>
      <c r="F41" s="12" t="s">
        <v>40</v>
      </c>
      <c r="G41" s="12">
        <v>2</v>
      </c>
      <c r="H41" s="12" t="s">
        <v>71</v>
      </c>
      <c r="I41" s="12"/>
    </row>
    <row r="43" spans="1:9" ht="27" customHeight="1" x14ac:dyDescent="0.2">
      <c r="A43" s="15">
        <v>0.5625</v>
      </c>
      <c r="B43" s="12">
        <v>1</v>
      </c>
      <c r="C43" s="12" t="s">
        <v>0</v>
      </c>
      <c r="D43" s="12" t="s">
        <v>52</v>
      </c>
      <c r="E43" s="12" t="s">
        <v>34</v>
      </c>
      <c r="F43" s="12" t="s">
        <v>41</v>
      </c>
      <c r="G43" s="12">
        <v>1</v>
      </c>
      <c r="H43" s="12" t="s">
        <v>62</v>
      </c>
      <c r="I43" s="13"/>
    </row>
    <row r="44" spans="1:9" ht="27" customHeight="1" x14ac:dyDescent="0.2">
      <c r="A44" s="16"/>
      <c r="B44" s="12">
        <v>2</v>
      </c>
      <c r="C44" s="12" t="s">
        <v>1</v>
      </c>
      <c r="D44" s="12" t="s">
        <v>52</v>
      </c>
      <c r="E44" s="12" t="s">
        <v>34</v>
      </c>
      <c r="F44" s="12" t="s">
        <v>40</v>
      </c>
      <c r="G44" s="12">
        <v>2</v>
      </c>
      <c r="H44" s="12" t="s">
        <v>81</v>
      </c>
      <c r="I44" s="13"/>
    </row>
    <row r="45" spans="1:9" ht="27" customHeight="1" x14ac:dyDescent="0.2">
      <c r="A45" s="16"/>
      <c r="B45" s="12">
        <v>3</v>
      </c>
      <c r="C45" s="12" t="s">
        <v>3</v>
      </c>
      <c r="D45" s="12" t="s">
        <v>52</v>
      </c>
      <c r="E45" s="12" t="s">
        <v>34</v>
      </c>
      <c r="F45" s="12" t="s">
        <v>41</v>
      </c>
      <c r="G45" s="12">
        <v>1</v>
      </c>
      <c r="H45" s="12" t="s">
        <v>72</v>
      </c>
      <c r="I45" s="13"/>
    </row>
    <row r="47" spans="1:9" ht="27" customHeight="1" x14ac:dyDescent="0.2">
      <c r="A47" s="15">
        <v>0.57291666666666663</v>
      </c>
      <c r="B47" s="12">
        <v>2</v>
      </c>
      <c r="C47" s="12" t="s">
        <v>1</v>
      </c>
      <c r="D47" s="12" t="s">
        <v>52</v>
      </c>
      <c r="E47" s="12" t="s">
        <v>36</v>
      </c>
      <c r="F47" s="12" t="s">
        <v>41</v>
      </c>
      <c r="G47" s="12">
        <v>1</v>
      </c>
      <c r="H47" s="12" t="s">
        <v>82</v>
      </c>
      <c r="I47" s="13"/>
    </row>
    <row r="48" spans="1:9" ht="27" customHeight="1" x14ac:dyDescent="0.2">
      <c r="A48" s="16"/>
      <c r="B48" s="12">
        <v>3</v>
      </c>
      <c r="C48" s="12" t="s">
        <v>0</v>
      </c>
      <c r="D48" s="12" t="s">
        <v>52</v>
      </c>
      <c r="E48" s="12" t="s">
        <v>36</v>
      </c>
      <c r="F48" s="12" t="s">
        <v>41</v>
      </c>
      <c r="G48" s="12">
        <v>1</v>
      </c>
      <c r="H48" s="12" t="s">
        <v>95</v>
      </c>
      <c r="I48" s="13"/>
    </row>
    <row r="50" spans="1:9" ht="27" customHeight="1" x14ac:dyDescent="0.2">
      <c r="A50" s="15">
        <v>0.58333333333333337</v>
      </c>
      <c r="B50" s="12">
        <v>1</v>
      </c>
      <c r="C50" s="12" t="s">
        <v>2</v>
      </c>
      <c r="D50" s="12" t="s">
        <v>52</v>
      </c>
      <c r="E50" s="12" t="s">
        <v>37</v>
      </c>
      <c r="F50" s="12" t="s">
        <v>41</v>
      </c>
      <c r="G50" s="12">
        <v>1</v>
      </c>
      <c r="H50" s="12" t="s">
        <v>93</v>
      </c>
      <c r="I50" s="13"/>
    </row>
    <row r="51" spans="1:9" ht="27" customHeight="1" x14ac:dyDescent="0.2">
      <c r="A51" s="16"/>
      <c r="B51" s="12">
        <v>2</v>
      </c>
      <c r="C51" s="12" t="s">
        <v>3</v>
      </c>
      <c r="D51" s="12" t="s">
        <v>52</v>
      </c>
      <c r="E51" s="12" t="s">
        <v>37</v>
      </c>
      <c r="F51" s="12" t="s">
        <v>41</v>
      </c>
      <c r="G51" s="12">
        <v>1</v>
      </c>
      <c r="H51" s="12" t="s">
        <v>73</v>
      </c>
      <c r="I51" s="13"/>
    </row>
    <row r="52" spans="1:9" ht="27" customHeight="1" x14ac:dyDescent="0.2">
      <c r="A52" s="16"/>
      <c r="B52" s="12">
        <v>3</v>
      </c>
      <c r="C52" s="12" t="s">
        <v>0</v>
      </c>
      <c r="D52" s="12" t="s">
        <v>52</v>
      </c>
      <c r="E52" s="12" t="s">
        <v>37</v>
      </c>
      <c r="F52" s="12" t="s">
        <v>41</v>
      </c>
      <c r="G52" s="12">
        <v>1</v>
      </c>
      <c r="H52" s="12" t="s">
        <v>63</v>
      </c>
      <c r="I52" s="13"/>
    </row>
    <row r="53" spans="1:9" ht="27" customHeight="1" x14ac:dyDescent="0.2">
      <c r="A53" s="16"/>
      <c r="B53" s="12">
        <v>4</v>
      </c>
      <c r="C53" s="12" t="s">
        <v>1</v>
      </c>
      <c r="D53" s="12" t="s">
        <v>52</v>
      </c>
      <c r="E53" s="12" t="s">
        <v>37</v>
      </c>
      <c r="F53" s="12" t="s">
        <v>41</v>
      </c>
      <c r="G53" s="12">
        <v>1</v>
      </c>
      <c r="H53" s="12" t="s">
        <v>83</v>
      </c>
      <c r="I53" s="13"/>
    </row>
    <row r="54" spans="1:9" ht="27" customHeight="1" x14ac:dyDescent="0.2">
      <c r="A54" s="14" t="s">
        <v>48</v>
      </c>
      <c r="B54" s="14" t="s">
        <v>49</v>
      </c>
      <c r="C54" s="14" t="s">
        <v>4</v>
      </c>
      <c r="D54" s="14" t="s">
        <v>51</v>
      </c>
      <c r="E54" s="14" t="s">
        <v>5</v>
      </c>
      <c r="F54" s="14" t="s">
        <v>24</v>
      </c>
      <c r="G54" s="14" t="s">
        <v>50</v>
      </c>
      <c r="H54" s="14" t="s">
        <v>6</v>
      </c>
      <c r="I54" s="14" t="s">
        <v>97</v>
      </c>
    </row>
    <row r="56" spans="1:9" ht="27" customHeight="1" x14ac:dyDescent="0.2">
      <c r="A56" s="15">
        <v>0.59375</v>
      </c>
      <c r="B56" s="12">
        <v>1</v>
      </c>
      <c r="C56" s="12" t="s">
        <v>3</v>
      </c>
      <c r="D56" s="12" t="s">
        <v>98</v>
      </c>
      <c r="E56" s="12" t="s">
        <v>29</v>
      </c>
      <c r="F56" s="12" t="s">
        <v>40</v>
      </c>
      <c r="G56" s="12">
        <v>1</v>
      </c>
      <c r="H56" s="12" t="s">
        <v>67</v>
      </c>
      <c r="I56" s="13"/>
    </row>
    <row r="57" spans="1:9" ht="27" customHeight="1" x14ac:dyDescent="0.2">
      <c r="A57" s="16"/>
      <c r="B57" s="12"/>
      <c r="C57" s="12" t="s">
        <v>3</v>
      </c>
      <c r="D57" s="12" t="s">
        <v>98</v>
      </c>
      <c r="E57" s="12" t="s">
        <v>30</v>
      </c>
      <c r="F57" s="12" t="s">
        <v>40</v>
      </c>
      <c r="G57" s="12">
        <v>1</v>
      </c>
      <c r="H57" s="12" t="s">
        <v>68</v>
      </c>
      <c r="I57" s="13"/>
    </row>
    <row r="58" spans="1:9" ht="27" customHeight="1" x14ac:dyDescent="0.2">
      <c r="A58" s="16"/>
      <c r="B58" s="12"/>
      <c r="C58" s="12" t="s">
        <v>3</v>
      </c>
      <c r="D58" s="12" t="s">
        <v>98</v>
      </c>
      <c r="E58" s="12" t="s">
        <v>31</v>
      </c>
      <c r="F58" s="12" t="s">
        <v>40</v>
      </c>
      <c r="G58" s="12">
        <v>1</v>
      </c>
      <c r="H58" s="12" t="s">
        <v>69</v>
      </c>
      <c r="I58" s="13"/>
    </row>
    <row r="59" spans="1:9" ht="27" customHeight="1" x14ac:dyDescent="0.2">
      <c r="A59" s="16"/>
      <c r="B59" s="12"/>
      <c r="C59" s="12" t="s">
        <v>3</v>
      </c>
      <c r="D59" s="12" t="s">
        <v>98</v>
      </c>
      <c r="E59" s="12" t="s">
        <v>32</v>
      </c>
      <c r="F59" s="12" t="s">
        <v>40</v>
      </c>
      <c r="G59" s="12">
        <v>1</v>
      </c>
      <c r="H59" s="12" t="s">
        <v>70</v>
      </c>
      <c r="I59" s="13"/>
    </row>
    <row r="60" spans="1:9" ht="17" customHeight="1" x14ac:dyDescent="0.2"/>
    <row r="61" spans="1:9" ht="27" customHeight="1" x14ac:dyDescent="0.2">
      <c r="A61" s="16"/>
      <c r="B61" s="12">
        <v>2</v>
      </c>
      <c r="C61" s="12" t="s">
        <v>0</v>
      </c>
      <c r="D61" s="12" t="s">
        <v>98</v>
      </c>
      <c r="E61" s="12" t="s">
        <v>30</v>
      </c>
      <c r="F61" s="12" t="s">
        <v>43</v>
      </c>
      <c r="G61" s="12">
        <v>2</v>
      </c>
      <c r="H61" s="12" t="s">
        <v>64</v>
      </c>
      <c r="I61" s="13"/>
    </row>
    <row r="62" spans="1:9" ht="27" customHeight="1" x14ac:dyDescent="0.2">
      <c r="A62" s="16"/>
      <c r="B62" s="12"/>
      <c r="C62" s="12" t="s">
        <v>0</v>
      </c>
      <c r="D62" s="12" t="s">
        <v>98</v>
      </c>
      <c r="E62" s="12" t="s">
        <v>31</v>
      </c>
      <c r="F62" s="12" t="s">
        <v>43</v>
      </c>
      <c r="G62" s="12">
        <v>2</v>
      </c>
      <c r="H62" s="12" t="s">
        <v>59</v>
      </c>
      <c r="I62" s="13"/>
    </row>
    <row r="63" spans="1:9" ht="27" customHeight="1" x14ac:dyDescent="0.2">
      <c r="A63" s="16"/>
      <c r="B63" s="12"/>
      <c r="C63" s="12" t="s">
        <v>0</v>
      </c>
      <c r="D63" s="12" t="s">
        <v>98</v>
      </c>
      <c r="E63" s="12" t="s">
        <v>32</v>
      </c>
      <c r="F63" s="12" t="s">
        <v>43</v>
      </c>
      <c r="G63" s="12">
        <v>2</v>
      </c>
      <c r="H63" s="12" t="s">
        <v>66</v>
      </c>
      <c r="I63" s="13"/>
    </row>
    <row r="64" spans="1:9" ht="27" customHeight="1" x14ac:dyDescent="0.2">
      <c r="A64" s="16"/>
      <c r="B64" s="12"/>
      <c r="C64" s="12" t="s">
        <v>0</v>
      </c>
      <c r="D64" s="12" t="s">
        <v>98</v>
      </c>
      <c r="E64" s="12" t="s">
        <v>33</v>
      </c>
      <c r="F64" s="12" t="s">
        <v>43</v>
      </c>
      <c r="G64" s="12">
        <v>2</v>
      </c>
      <c r="H64" s="12" t="s">
        <v>60</v>
      </c>
      <c r="I64" s="13"/>
    </row>
    <row r="65" spans="1:9" ht="14" customHeight="1" x14ac:dyDescent="0.2"/>
    <row r="66" spans="1:9" ht="27" customHeight="1" x14ac:dyDescent="0.2">
      <c r="A66" s="16"/>
      <c r="B66" s="12">
        <v>3</v>
      </c>
      <c r="C66" s="12" t="s">
        <v>1</v>
      </c>
      <c r="D66" s="12"/>
      <c r="E66" s="12"/>
      <c r="F66" s="12" t="s">
        <v>43</v>
      </c>
      <c r="G66" s="12">
        <v>2</v>
      </c>
      <c r="H66" s="12" t="s">
        <v>84</v>
      </c>
      <c r="I66" s="13"/>
    </row>
    <row r="67" spans="1:9" ht="27" customHeight="1" x14ac:dyDescent="0.2">
      <c r="A67" s="16"/>
      <c r="B67" s="12"/>
      <c r="C67" s="12" t="s">
        <v>1</v>
      </c>
      <c r="D67" s="12"/>
      <c r="E67" s="12"/>
      <c r="F67" s="12" t="s">
        <v>43</v>
      </c>
      <c r="G67" s="12">
        <v>2</v>
      </c>
      <c r="H67" s="12" t="s">
        <v>85</v>
      </c>
      <c r="I67" s="13"/>
    </row>
    <row r="68" spans="1:9" ht="27" customHeight="1" x14ac:dyDescent="0.2">
      <c r="A68" s="16"/>
      <c r="B68" s="12"/>
      <c r="C68" s="12" t="s">
        <v>1</v>
      </c>
      <c r="D68" s="12"/>
      <c r="E68" s="12" t="s">
        <v>32</v>
      </c>
      <c r="F68" s="12" t="s">
        <v>43</v>
      </c>
      <c r="G68" s="12">
        <v>2</v>
      </c>
      <c r="H68" s="12" t="s">
        <v>78</v>
      </c>
      <c r="I68" s="13"/>
    </row>
    <row r="69" spans="1:9" ht="27" customHeight="1" x14ac:dyDescent="0.2">
      <c r="A69" s="16"/>
      <c r="B69" s="12"/>
      <c r="C69" s="12" t="s">
        <v>1</v>
      </c>
      <c r="D69" s="12"/>
      <c r="E69" s="12" t="s">
        <v>33</v>
      </c>
      <c r="F69" s="12" t="s">
        <v>43</v>
      </c>
      <c r="G69" s="12">
        <v>2</v>
      </c>
      <c r="H69" s="12" t="s">
        <v>79</v>
      </c>
      <c r="I69" s="13"/>
    </row>
    <row r="70" spans="1:9" ht="17" customHeight="1" x14ac:dyDescent="0.2"/>
    <row r="71" spans="1:9" ht="27" customHeight="1" x14ac:dyDescent="0.2">
      <c r="A71" s="16"/>
      <c r="B71" s="12"/>
      <c r="C71" s="12" t="s">
        <v>47</v>
      </c>
      <c r="D71" s="12"/>
      <c r="E71" s="12" t="s">
        <v>27</v>
      </c>
      <c r="F71" s="12" t="s">
        <v>40</v>
      </c>
      <c r="G71" s="12">
        <v>1</v>
      </c>
      <c r="H71" s="12" t="s">
        <v>56</v>
      </c>
      <c r="I71" s="13"/>
    </row>
    <row r="72" spans="1:9" ht="27" customHeight="1" x14ac:dyDescent="0.2">
      <c r="A72" s="16"/>
      <c r="B72" s="12"/>
      <c r="C72" s="12" t="s">
        <v>47</v>
      </c>
      <c r="D72" s="12"/>
      <c r="E72" s="12" t="s">
        <v>30</v>
      </c>
      <c r="F72" s="12" t="s">
        <v>40</v>
      </c>
      <c r="G72" s="12">
        <v>1</v>
      </c>
      <c r="H72" s="12" t="s">
        <v>89</v>
      </c>
      <c r="I72" s="13"/>
    </row>
    <row r="73" spans="1:9" ht="27" customHeight="1" x14ac:dyDescent="0.2">
      <c r="A73" s="16"/>
      <c r="B73" s="12"/>
      <c r="C73" s="12" t="s">
        <v>47</v>
      </c>
      <c r="D73" s="12"/>
      <c r="E73" s="12" t="s">
        <v>31</v>
      </c>
      <c r="F73" s="12" t="s">
        <v>40</v>
      </c>
      <c r="G73" s="12">
        <v>1</v>
      </c>
      <c r="H73" s="12" t="s">
        <v>86</v>
      </c>
      <c r="I73" s="13"/>
    </row>
    <row r="74" spans="1:9" ht="27" customHeight="1" x14ac:dyDescent="0.2">
      <c r="A74" s="16"/>
      <c r="B74" s="12"/>
      <c r="C74" s="12" t="s">
        <v>47</v>
      </c>
      <c r="D74" s="12"/>
      <c r="E74" s="12" t="s">
        <v>32</v>
      </c>
      <c r="F74" s="12" t="s">
        <v>43</v>
      </c>
      <c r="G74" s="12">
        <v>2</v>
      </c>
      <c r="H74" s="12" t="s">
        <v>87</v>
      </c>
      <c r="I74" s="13"/>
    </row>
  </sheetData>
  <pageMargins left="0.7" right="0.7" top="0.75" bottom="0.75" header="0.3" footer="0.3"/>
  <pageSetup paperSize="9" scale="98" orientation="landscape" horizontalDpi="0" verticalDpi="0"/>
  <rowBreaks count="3" manualBreakCount="3">
    <brk id="20" max="16383" man="1"/>
    <brk id="35" max="8" man="1"/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Teams</vt:lpstr>
      <vt:lpstr>Males</vt:lpstr>
      <vt:lpstr>Females</vt:lpstr>
      <vt:lpstr>Relay</vt:lpstr>
      <vt:lpstr>Flights</vt:lpstr>
      <vt:lpstr>Flights!Print_Area</vt:lpstr>
      <vt:lpstr>Males!Print_Area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2023-06-10T11:35:50Z</cp:lastPrinted>
  <dcterms:created xsi:type="dcterms:W3CDTF">2023-06-09T18:01:02Z</dcterms:created>
  <dcterms:modified xsi:type="dcterms:W3CDTF">2023-07-28T14:38:18Z</dcterms:modified>
</cp:coreProperties>
</file>