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ladislavsVoitehovič\Desktop\"/>
    </mc:Choice>
  </mc:AlternateContent>
  <xr:revisionPtr revIDLastSave="0" documentId="13_ncr:1_{0493ABEF-4215-4390-84FF-AFAAE19CF3C5}" xr6:coauthVersionLast="47" xr6:coauthVersionMax="47" xr10:uidLastSave="{00000000-0000-0000-0000-000000000000}"/>
  <bookViews>
    <workbookView xWindow="-108" yWindow="-108" windowWidth="23256" windowHeight="12456" activeTab="2" xr2:uid="{8C0F0D95-C41B-4093-ACF9-2636A6DAB761}"/>
  </bookViews>
  <sheets>
    <sheet name="PARA-ATHLETES" sheetId="13" r:id="rId1"/>
    <sheet name="OPEN-MEN" sheetId="15" r:id="rId2"/>
    <sheet name="RESULTS" sheetId="23" r:id="rId3"/>
    <sheet name="OPEN-WOMEN" sheetId="16" r:id="rId4"/>
    <sheet name="U18M" sheetId="17" r:id="rId5"/>
    <sheet name="U18W" sheetId="18" r:id="rId6"/>
    <sheet name="VETERANS-MEN" sheetId="22" r:id="rId7"/>
    <sheet name="VETERANS-WOMEN" sheetId="20" r:id="rId8"/>
    <sheet name="PAYMENT" sheetId="24" r:id="rId9"/>
    <sheet name="Sheet1" sheetId="2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" i="22" l="1"/>
  <c r="J59" i="22"/>
  <c r="J60" i="22"/>
  <c r="J61" i="22"/>
  <c r="J62" i="22"/>
  <c r="J63" i="22"/>
  <c r="I35" i="22"/>
  <c r="J35" i="22" s="1"/>
  <c r="J40" i="22" s="1"/>
  <c r="I36" i="22"/>
  <c r="J36" i="22"/>
  <c r="I37" i="22"/>
  <c r="J37" i="22" s="1"/>
  <c r="I38" i="22"/>
  <c r="J38" i="22" s="1"/>
  <c r="I39" i="22"/>
  <c r="J39" i="22"/>
  <c r="I27" i="20"/>
  <c r="I26" i="20"/>
  <c r="I25" i="20"/>
  <c r="I24" i="20"/>
  <c r="I23" i="20"/>
  <c r="J57" i="22"/>
  <c r="J56" i="22"/>
  <c r="J55" i="22"/>
  <c r="J54" i="22"/>
  <c r="J53" i="22"/>
  <c r="J42" i="20"/>
  <c r="J16" i="13"/>
  <c r="J17" i="13"/>
  <c r="J18" i="13"/>
  <c r="J20" i="13"/>
  <c r="J19" i="13"/>
  <c r="J78" i="22"/>
  <c r="J79" i="22"/>
  <c r="J80" i="22"/>
  <c r="J81" i="22"/>
  <c r="J82" i="22"/>
  <c r="J76" i="22"/>
  <c r="J75" i="22"/>
  <c r="J74" i="22"/>
  <c r="J73" i="22"/>
  <c r="J72" i="22"/>
  <c r="J70" i="22"/>
  <c r="J69" i="22"/>
  <c r="J68" i="22"/>
  <c r="J67" i="22"/>
  <c r="J66" i="22"/>
  <c r="J83" i="15"/>
  <c r="J82" i="15"/>
  <c r="J81" i="15"/>
  <c r="J80" i="15"/>
  <c r="J79" i="15"/>
  <c r="J50" i="22"/>
  <c r="J51" i="22"/>
  <c r="J49" i="22"/>
  <c r="J48" i="22"/>
  <c r="J47" i="22"/>
  <c r="J45" i="22"/>
  <c r="J44" i="22"/>
  <c r="J43" i="22"/>
  <c r="J42" i="22"/>
  <c r="J41" i="22"/>
  <c r="J31" i="22"/>
  <c r="J30" i="22"/>
  <c r="J32" i="22"/>
  <c r="J29" i="22"/>
  <c r="J33" i="22"/>
  <c r="J27" i="22"/>
  <c r="J26" i="22"/>
  <c r="J25" i="22"/>
  <c r="J24" i="22"/>
  <c r="J23" i="22"/>
  <c r="J21" i="22"/>
  <c r="J20" i="22"/>
  <c r="J19" i="22"/>
  <c r="J18" i="22"/>
  <c r="J17" i="22"/>
  <c r="J32" i="16"/>
  <c r="J30" i="16"/>
  <c r="J29" i="16"/>
  <c r="J77" i="15"/>
  <c r="J76" i="15"/>
  <c r="J75" i="15"/>
  <c r="J74" i="15"/>
  <c r="J73" i="15"/>
  <c r="J71" i="15"/>
  <c r="J70" i="15"/>
  <c r="J69" i="15"/>
  <c r="J68" i="15"/>
  <c r="J67" i="15"/>
  <c r="J65" i="15"/>
  <c r="J64" i="15"/>
  <c r="J63" i="15"/>
  <c r="J62" i="15"/>
  <c r="J61" i="15"/>
  <c r="J59" i="15"/>
  <c r="J58" i="15"/>
  <c r="J57" i="15"/>
  <c r="J56" i="15"/>
  <c r="J55" i="15"/>
  <c r="I53" i="15"/>
  <c r="J53" i="15" s="1"/>
  <c r="I52" i="15"/>
  <c r="J52" i="15" s="1"/>
  <c r="I51" i="15"/>
  <c r="J51" i="15" s="1"/>
  <c r="I50" i="15"/>
  <c r="J50" i="15" s="1"/>
  <c r="I49" i="15"/>
  <c r="J49" i="15" s="1"/>
  <c r="J47" i="15"/>
  <c r="J46" i="15"/>
  <c r="J45" i="15"/>
  <c r="J44" i="15"/>
  <c r="J43" i="15"/>
  <c r="J17" i="15"/>
  <c r="I39" i="15"/>
  <c r="J39" i="15" s="1"/>
  <c r="I38" i="15"/>
  <c r="J38" i="15" s="1"/>
  <c r="I37" i="15"/>
  <c r="J37" i="15" s="1"/>
  <c r="I36" i="15"/>
  <c r="J36" i="15" s="1"/>
  <c r="I35" i="15"/>
  <c r="J35" i="15" s="1"/>
  <c r="I33" i="15"/>
  <c r="J33" i="15" s="1"/>
  <c r="I32" i="15"/>
  <c r="J32" i="15" s="1"/>
  <c r="I31" i="15"/>
  <c r="J31" i="15" s="1"/>
  <c r="I30" i="15"/>
  <c r="J30" i="15" s="1"/>
  <c r="I29" i="15"/>
  <c r="J29" i="15" s="1"/>
  <c r="I27" i="15"/>
  <c r="J27" i="15" s="1"/>
  <c r="I26" i="15"/>
  <c r="J26" i="15" s="1"/>
  <c r="I25" i="15"/>
  <c r="J25" i="15" s="1"/>
  <c r="I24" i="15"/>
  <c r="J24" i="15" s="1"/>
  <c r="I23" i="15"/>
  <c r="J23" i="15" s="1"/>
  <c r="J19" i="15"/>
  <c r="J18" i="16"/>
  <c r="J18" i="15"/>
  <c r="J33" i="16"/>
  <c r="J31" i="16"/>
  <c r="I57" i="20"/>
  <c r="J57" i="20" s="1"/>
  <c r="I56" i="20"/>
  <c r="J56" i="20" s="1"/>
  <c r="I55" i="20"/>
  <c r="J55" i="20" s="1"/>
  <c r="I54" i="20"/>
  <c r="J54" i="20" s="1"/>
  <c r="I53" i="20"/>
  <c r="J53" i="20" s="1"/>
  <c r="I51" i="20"/>
  <c r="J51" i="20" s="1"/>
  <c r="I50" i="20"/>
  <c r="J50" i="20" s="1"/>
  <c r="I49" i="20"/>
  <c r="J49" i="20" s="1"/>
  <c r="I48" i="20"/>
  <c r="J48" i="20" s="1"/>
  <c r="I47" i="20"/>
  <c r="J47" i="20" s="1"/>
  <c r="J41" i="20"/>
  <c r="J40" i="20"/>
  <c r="J39" i="20"/>
  <c r="J38" i="20"/>
  <c r="J21" i="20"/>
  <c r="J20" i="20"/>
  <c r="J19" i="20"/>
  <c r="J18" i="20"/>
  <c r="J17" i="20"/>
  <c r="I27" i="18"/>
  <c r="J27" i="18" s="1"/>
  <c r="J26" i="18"/>
  <c r="I26" i="18"/>
  <c r="I25" i="18"/>
  <c r="J25" i="18" s="1"/>
  <c r="I24" i="18"/>
  <c r="J24" i="18" s="1"/>
  <c r="I23" i="18"/>
  <c r="J23" i="18" s="1"/>
  <c r="J21" i="18"/>
  <c r="J20" i="18"/>
  <c r="J19" i="18"/>
  <c r="J18" i="18"/>
  <c r="J17" i="18"/>
  <c r="I27" i="17"/>
  <c r="J27" i="17" s="1"/>
  <c r="I26" i="17"/>
  <c r="J26" i="17" s="1"/>
  <c r="I25" i="17"/>
  <c r="J25" i="17" s="1"/>
  <c r="I24" i="17"/>
  <c r="J24" i="17" s="1"/>
  <c r="I23" i="17"/>
  <c r="J23" i="17" s="1"/>
  <c r="J21" i="17"/>
  <c r="J20" i="17"/>
  <c r="J19" i="17"/>
  <c r="J18" i="17"/>
  <c r="J17" i="17"/>
  <c r="J27" i="16"/>
  <c r="J26" i="16"/>
  <c r="J25" i="16"/>
  <c r="J24" i="16"/>
  <c r="J23" i="16"/>
  <c r="J21" i="16"/>
  <c r="J20" i="16"/>
  <c r="J19" i="16"/>
  <c r="J17" i="16"/>
  <c r="J26" i="20" l="1"/>
  <c r="J25" i="20"/>
  <c r="J27" i="20"/>
  <c r="J23" i="20"/>
  <c r="J24" i="20"/>
  <c r="J58" i="22"/>
  <c r="J71" i="22"/>
  <c r="J83" i="22"/>
  <c r="J77" i="22"/>
  <c r="J43" i="20"/>
  <c r="J46" i="22"/>
  <c r="J52" i="22"/>
  <c r="J84" i="15"/>
  <c r="J28" i="22"/>
  <c r="J22" i="22"/>
  <c r="J34" i="22"/>
  <c r="J78" i="15"/>
  <c r="J72" i="15"/>
  <c r="J22" i="18"/>
  <c r="J40" i="15"/>
  <c r="J34" i="15"/>
  <c r="J28" i="15"/>
  <c r="J21" i="15"/>
  <c r="J20" i="15"/>
  <c r="J66" i="15"/>
  <c r="J22" i="16"/>
  <c r="J34" i="16"/>
  <c r="J28" i="16"/>
  <c r="J54" i="15"/>
  <c r="J60" i="15"/>
  <c r="J58" i="20"/>
  <c r="J52" i="20"/>
  <c r="J22" i="20"/>
  <c r="J28" i="18"/>
  <c r="J22" i="17"/>
  <c r="J28" i="17"/>
  <c r="J48" i="15"/>
  <c r="J21" i="13"/>
  <c r="J28" i="20" l="1"/>
  <c r="J22" i="15"/>
  <c r="I22" i="17"/>
  <c r="I21" i="13"/>
  <c r="I43" i="20"/>
  <c r="I54" i="15"/>
  <c r="I22" i="22"/>
  <c r="I22" i="20"/>
  <c r="I22" i="18"/>
  <c r="I28" i="15"/>
  <c r="I22" i="15"/>
  <c r="I22" i="16"/>
  <c r="I52" i="20"/>
  <c r="I34" i="15"/>
  <c r="I40" i="15"/>
</calcChain>
</file>

<file path=xl/sharedStrings.xml><?xml version="1.0" encoding="utf-8"?>
<sst xmlns="http://schemas.openxmlformats.org/spreadsheetml/2006/main" count="1077" uniqueCount="170">
  <si>
    <t>Name of competition:</t>
  </si>
  <si>
    <t>Period of carrying out of competitions:</t>
  </si>
  <si>
    <t>Place of carrying out of competitions:</t>
  </si>
  <si>
    <t>Competition:</t>
  </si>
  <si>
    <t>Age group:</t>
  </si>
  <si>
    <t>open</t>
  </si>
  <si>
    <t>Norises vieta:</t>
  </si>
  <si>
    <t>Norises datums:</t>
  </si>
  <si>
    <t>Sacensības:</t>
  </si>
  <si>
    <r>
      <t xml:space="preserve">Starta Laiks
</t>
    </r>
    <r>
      <rPr>
        <i/>
        <sz val="8"/>
        <rFont val="Arial"/>
        <family val="2"/>
      </rPr>
      <t>Start Time</t>
    </r>
  </si>
  <si>
    <r>
      <t xml:space="preserve">Pūsma/grīda
</t>
    </r>
    <r>
      <rPr>
        <i/>
        <sz val="8"/>
        <rFont val="Arial"/>
        <family val="2"/>
      </rPr>
      <t>Flight/platform</t>
    </r>
  </si>
  <si>
    <r>
      <t xml:space="preserve">Valsts
</t>
    </r>
    <r>
      <rPr>
        <i/>
        <sz val="8"/>
        <rFont val="Arial"/>
        <family val="2"/>
      </rPr>
      <t>Country</t>
    </r>
  </si>
  <si>
    <r>
      <t xml:space="preserve">Svarbumbas svars
</t>
    </r>
    <r>
      <rPr>
        <i/>
        <sz val="8"/>
        <rFont val="Arial"/>
        <family val="2"/>
      </rPr>
      <t>KB weight</t>
    </r>
  </si>
  <si>
    <r>
      <t xml:space="preserve">Vārds Uzvārds
</t>
    </r>
    <r>
      <rPr>
        <i/>
        <sz val="8"/>
        <rFont val="Arial"/>
        <family val="2"/>
      </rPr>
      <t>Name Surname</t>
    </r>
  </si>
  <si>
    <t>Svara kategorija
Weight category</t>
  </si>
  <si>
    <t>Treneris
Coach</t>
  </si>
  <si>
    <t>Vīri-Profesionāļi
Men-professional</t>
  </si>
  <si>
    <t>Vīri-U18
Men-U18</t>
  </si>
  <si>
    <t>Sievietes-U18
Women-U18</t>
  </si>
  <si>
    <t>Sievietes-Veterānes
Women-Veteran</t>
  </si>
  <si>
    <t>Vīri-Veterāni
Men-Veteran</t>
  </si>
  <si>
    <t>36kg</t>
  </si>
  <si>
    <t>63kg</t>
  </si>
  <si>
    <t>85kg</t>
  </si>
  <si>
    <t>85kg+</t>
  </si>
  <si>
    <t>24kg</t>
  </si>
  <si>
    <t>16kg</t>
  </si>
  <si>
    <t>12kg</t>
  </si>
  <si>
    <t>8kg</t>
  </si>
  <si>
    <t>32kg</t>
  </si>
  <si>
    <t>PARA-atlēti vīri
Para-athlets men</t>
  </si>
  <si>
    <t>Pentatlons
Pentathlon</t>
  </si>
  <si>
    <t>OLAINE, Olaines novads, Rūpnīcu iela 4</t>
  </si>
  <si>
    <t>Jāņa Āboliņa sporta kluba atklātās sacensības Pentatlonā</t>
  </si>
  <si>
    <t>Vingrinājumi
Exercises</t>
  </si>
  <si>
    <t>Reizes Reps</t>
  </si>
  <si>
    <t>Clean</t>
  </si>
  <si>
    <t>Long Cycle Press</t>
  </si>
  <si>
    <t>Jerk</t>
  </si>
  <si>
    <t>Half Snatch</t>
  </si>
  <si>
    <t>Push Press</t>
  </si>
  <si>
    <t>TOTAL:</t>
  </si>
  <si>
    <t>10kg</t>
  </si>
  <si>
    <t>Rezultāts
Result2</t>
  </si>
  <si>
    <t>Dz.gads
Born year22</t>
  </si>
  <si>
    <t xml:space="preserve">KB WEIGHT </t>
  </si>
  <si>
    <t>COEFF</t>
  </si>
  <si>
    <t>2kg</t>
  </si>
  <si>
    <t>4kg</t>
  </si>
  <si>
    <t>6kg</t>
  </si>
  <si>
    <t>14kg</t>
  </si>
  <si>
    <t>18kg</t>
  </si>
  <si>
    <t>20kg</t>
  </si>
  <si>
    <t>22kg</t>
  </si>
  <si>
    <t>26kg</t>
  </si>
  <si>
    <t>28kg</t>
  </si>
  <si>
    <t>30kg</t>
  </si>
  <si>
    <t>34kg</t>
  </si>
  <si>
    <t>38kg</t>
  </si>
  <si>
    <t>40kg</t>
  </si>
  <si>
    <t>42kg</t>
  </si>
  <si>
    <t>44kg</t>
  </si>
  <si>
    <t>48kg</t>
  </si>
  <si>
    <t>46kg</t>
  </si>
  <si>
    <t>Svars
Weight22</t>
  </si>
  <si>
    <t>Coefficient</t>
  </si>
  <si>
    <t>Vieta
Place</t>
  </si>
  <si>
    <t>COEFFICIETS TABULA</t>
  </si>
  <si>
    <t>Sievietes open
Women open</t>
  </si>
  <si>
    <t>OPEN</t>
  </si>
  <si>
    <t xml:space="preserve">        40-59 years</t>
  </si>
  <si>
    <t xml:space="preserve">                                                                   35-49 years; age group from 1989-1975 year of birth</t>
  </si>
  <si>
    <t xml:space="preserve">        50-59 years; </t>
  </si>
  <si>
    <t xml:space="preserve">                                                                +60 years; age group 1964 year of birth and older</t>
  </si>
  <si>
    <t>LAT</t>
  </si>
  <si>
    <t>Greta Kopilova</t>
  </si>
  <si>
    <t>LIT</t>
  </si>
  <si>
    <t>MINDAUGAS KERŠINSKAS</t>
  </si>
  <si>
    <t>MARIUS BARTULIS</t>
  </si>
  <si>
    <t>VLADISLAVS VOITEHOVIČS</t>
  </si>
  <si>
    <t>AURIMAS PLAČINSKAS</t>
  </si>
  <si>
    <t xml:space="preserve">ALĪNA FISENKOVA </t>
  </si>
  <si>
    <t>POL</t>
  </si>
  <si>
    <t>MATEUSZ MUCZYNSKI</t>
  </si>
  <si>
    <t>DANIEL GOŁĘBIOWSKI</t>
  </si>
  <si>
    <t>ZBIGNIEW GÓRALCZYK</t>
  </si>
  <si>
    <t>DAWID GOŁĘBIOWSKI</t>
  </si>
  <si>
    <t>EMIL STANISŁAWSKI</t>
  </si>
  <si>
    <t xml:space="preserve">WIOLETA POCHYLIŃSKA </t>
  </si>
  <si>
    <t xml:space="preserve">ELIAM LEWKOWICZ </t>
  </si>
  <si>
    <t xml:space="preserve">ALEKSANDRA ŁAWRYWIANIEC </t>
  </si>
  <si>
    <t xml:space="preserve">GRZEGORZ WIŚNIEWSKI </t>
  </si>
  <si>
    <t xml:space="preserve">JAKUB WERNER </t>
  </si>
  <si>
    <t xml:space="preserve">PAWEŁ RÓŻAŃSKI </t>
  </si>
  <si>
    <t xml:space="preserve">RADEK BOGUCKI </t>
  </si>
  <si>
    <t>JURIS PUNCULS</t>
  </si>
  <si>
    <t> EDUARD VIRKUS</t>
  </si>
  <si>
    <t xml:space="preserve">      over 70 years old</t>
  </si>
  <si>
    <t>EST</t>
  </si>
  <si>
    <t>VIESTURS GARGURNIS</t>
  </si>
  <si>
    <t>JURIS PIVORS</t>
  </si>
  <si>
    <t>BAIBA KRAUZE</t>
  </si>
  <si>
    <t>KASPARS GARGURNIS</t>
  </si>
  <si>
    <t>PARA-ATHLETES</t>
  </si>
  <si>
    <t>OPEN MEN 85KG</t>
  </si>
  <si>
    <t>OPEN MEN 85KG+</t>
  </si>
  <si>
    <t>RESULT</t>
  </si>
  <si>
    <t>OPEN WOMEN -63KG</t>
  </si>
  <si>
    <t>OPEN WOMEN 63KG+</t>
  </si>
  <si>
    <t>U18-MEN</t>
  </si>
  <si>
    <t>U18-WOMEN</t>
  </si>
  <si>
    <t>VETERANS MEN 40-59</t>
  </si>
  <si>
    <t>VETERANS MEN 60-70</t>
  </si>
  <si>
    <t>VETERANS MEN OVER 70</t>
  </si>
  <si>
    <t>VETERAN-WOMEN 35-49</t>
  </si>
  <si>
    <t>VETERAN-WOMEN 50-59</t>
  </si>
  <si>
    <t>VETERAN-WOMEN 60+</t>
  </si>
  <si>
    <t>PLACE</t>
  </si>
  <si>
    <t>ESTERE ROMANOVSKA-BALUNOVA</t>
  </si>
  <si>
    <t>GRETA KOPILOVA</t>
  </si>
  <si>
    <t>BANK</t>
  </si>
  <si>
    <t>Edgars Lasevičs</t>
  </si>
  <si>
    <t>EDGARS LASEVIČS</t>
  </si>
  <si>
    <t>63kg +</t>
  </si>
  <si>
    <t>GUNVALDIS ALBIŅŠ</t>
  </si>
  <si>
    <t>89.60</t>
  </si>
  <si>
    <t>115.50</t>
  </si>
  <si>
    <t>81.40</t>
  </si>
  <si>
    <t>60.90</t>
  </si>
  <si>
    <t>65.70</t>
  </si>
  <si>
    <t>91.00</t>
  </si>
  <si>
    <t>100.00</t>
  </si>
  <si>
    <t>103.80</t>
  </si>
  <si>
    <t>108.90</t>
  </si>
  <si>
    <t>105.50</t>
  </si>
  <si>
    <t>62.90</t>
  </si>
  <si>
    <t>106.10</t>
  </si>
  <si>
    <t>85.75</t>
  </si>
  <si>
    <t>101.55</t>
  </si>
  <si>
    <t>111.65</t>
  </si>
  <si>
    <t>77.35</t>
  </si>
  <si>
    <t>86.75</t>
  </si>
  <si>
    <t xml:space="preserve">RADOSLAV BOGUCKI </t>
  </si>
  <si>
    <t>74.60</t>
  </si>
  <si>
    <t>76.10</t>
  </si>
  <si>
    <t>104.00</t>
  </si>
  <si>
    <t>67.25</t>
  </si>
  <si>
    <t>88.20</t>
  </si>
  <si>
    <t>103.00</t>
  </si>
  <si>
    <t>8 kg</t>
  </si>
  <si>
    <t>40 kg</t>
  </si>
  <si>
    <t>24 kg</t>
  </si>
  <si>
    <t>12 kg</t>
  </si>
  <si>
    <t>30 kg</t>
  </si>
  <si>
    <t>10 kg</t>
  </si>
  <si>
    <t>20 kg</t>
  </si>
  <si>
    <t>22 kg</t>
  </si>
  <si>
    <t>18 kg</t>
  </si>
  <si>
    <t>28 kg</t>
  </si>
  <si>
    <t>42 KG</t>
  </si>
  <si>
    <t>10 KG</t>
  </si>
  <si>
    <t>28 KG</t>
  </si>
  <si>
    <t>14 KG</t>
  </si>
  <si>
    <t>14 kg</t>
  </si>
  <si>
    <t>16 kg</t>
  </si>
  <si>
    <t>26 kg</t>
  </si>
  <si>
    <t>32 kg</t>
  </si>
  <si>
    <t xml:space="preserve">48 kg </t>
  </si>
  <si>
    <t>34 kg</t>
  </si>
  <si>
    <t>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</si>
</sst>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6" x14ac:knownFonts="1">
    <font>
      <sz val="11"/>
      <color theme="1"/>
      <name val="Aptos Narrow"/>
      <family val="2"/>
      <scheme val="minor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0" tint="-0.499984740745262"/>
      <name val="Aptos Narrow"/>
      <family val="2"/>
      <scheme val="minor"/>
    </font>
    <font>
      <sz val="10"/>
      <color theme="0" tint="-0.499984740745262"/>
      <name val="Calibri"/>
      <family val="2"/>
      <charset val="238"/>
    </font>
    <font>
      <sz val="10"/>
      <color theme="0" tint="-0.499984740745262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i/>
      <sz val="8"/>
      <name val="Arial"/>
      <family val="2"/>
    </font>
    <font>
      <sz val="10"/>
      <name val="Arial"/>
    </font>
    <font>
      <sz val="10"/>
      <color rgb="FF000000"/>
      <name val="Arial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10"/>
      <color rgb="FFFF0000"/>
      <name val="Arial"/>
      <family val="2"/>
    </font>
    <font>
      <sz val="8"/>
      <name val="Aptos Narrow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theme="4" tint="0.59999389629810485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59999389629810485"/>
        <bgColor theme="4" tint="0.59999389629810485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1"/>
        <bgColor theme="4" tint="0.5999938962981048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theme="4" tint="0.59999389629810485"/>
      </patternFill>
    </fill>
    <fill>
      <patternFill patternType="solid">
        <fgColor theme="1"/>
        <bgColor rgb="FFF2F2F2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theme="4" tint="0.59999389629810485"/>
      </patternFill>
    </fill>
    <fill>
      <patternFill patternType="solid">
        <fgColor rgb="FFFF0000"/>
        <bgColor theme="4" tint="0.59999389629810485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2F2F2"/>
      </patternFill>
    </fill>
    <fill>
      <patternFill patternType="solid">
        <fgColor theme="0"/>
        <bgColor rgb="FFF2F2F2"/>
      </patternFill>
    </fill>
  </fills>
  <borders count="14">
    <border>
      <left/>
      <right/>
      <top/>
      <bottom/>
      <diagonal/>
    </border>
    <border>
      <left style="medium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4" fillId="0" borderId="0"/>
    <xf numFmtId="0" fontId="14" fillId="0" borderId="0"/>
    <xf numFmtId="0" fontId="15" fillId="0" borderId="0"/>
    <xf numFmtId="0" fontId="16" fillId="0" borderId="0" applyNumberFormat="0" applyFill="0" applyBorder="0" applyProtection="0"/>
  </cellStyleXfs>
  <cellXfs count="226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164" fontId="2" fillId="3" borderId="0" xfId="1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18" fillId="5" borderId="2" xfId="0" applyFont="1" applyFill="1" applyBorder="1" applyAlignment="1">
      <alignment horizontal="center" vertical="center"/>
    </xf>
    <xf numFmtId="164" fontId="18" fillId="5" borderId="2" xfId="0" applyNumberFormat="1" applyFont="1" applyFill="1" applyBorder="1" applyAlignment="1">
      <alignment horizontal="center" vertical="center"/>
    </xf>
    <xf numFmtId="164" fontId="19" fillId="6" borderId="2" xfId="0" applyNumberFormat="1" applyFont="1" applyFill="1" applyBorder="1" applyAlignment="1">
      <alignment horizontal="left" vertical="center"/>
    </xf>
    <xf numFmtId="0" fontId="19" fillId="6" borderId="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164" fontId="2" fillId="7" borderId="0" xfId="0" applyNumberFormat="1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0" fillId="7" borderId="0" xfId="0" applyFont="1" applyFill="1" applyAlignment="1" applyProtection="1">
      <alignment horizontal="center" vertical="center"/>
      <protection locked="0"/>
    </xf>
    <xf numFmtId="0" fontId="0" fillId="7" borderId="0" xfId="0" applyFill="1" applyAlignment="1">
      <alignment vertical="center"/>
    </xf>
    <xf numFmtId="0" fontId="8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164" fontId="0" fillId="7" borderId="0" xfId="0" applyNumberFormat="1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164" fontId="2" fillId="8" borderId="0" xfId="0" applyNumberFormat="1" applyFont="1" applyFill="1" applyAlignment="1">
      <alignment horizontal="center" vertical="center"/>
    </xf>
    <xf numFmtId="165" fontId="2" fillId="8" borderId="0" xfId="0" applyNumberFormat="1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12" fillId="9" borderId="2" xfId="0" applyFont="1" applyFill="1" applyBorder="1" applyAlignment="1">
      <alignment horizontal="center" vertical="center" wrapText="1"/>
    </xf>
    <xf numFmtId="164" fontId="12" fillId="9" borderId="2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49" fontId="18" fillId="5" borderId="2" xfId="0" applyNumberFormat="1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49" fontId="18" fillId="5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164" fontId="6" fillId="5" borderId="4" xfId="0" applyNumberFormat="1" applyFont="1" applyFill="1" applyBorder="1" applyAlignment="1">
      <alignment horizontal="center" vertical="center"/>
    </xf>
    <xf numFmtId="164" fontId="18" fillId="5" borderId="4" xfId="0" applyNumberFormat="1" applyFont="1" applyFill="1" applyBorder="1" applyAlignment="1">
      <alignment horizontal="center" vertical="center"/>
    </xf>
    <xf numFmtId="164" fontId="19" fillId="6" borderId="4" xfId="0" applyNumberFormat="1" applyFont="1" applyFill="1" applyBorder="1" applyAlignment="1">
      <alignment horizontal="left" vertical="center"/>
    </xf>
    <xf numFmtId="0" fontId="18" fillId="11" borderId="2" xfId="0" applyFont="1" applyFill="1" applyBorder="1" applyAlignment="1">
      <alignment horizontal="center" vertical="center"/>
    </xf>
    <xf numFmtId="49" fontId="18" fillId="11" borderId="2" xfId="0" applyNumberFormat="1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center" vertical="center"/>
    </xf>
    <xf numFmtId="1" fontId="19" fillId="12" borderId="2" xfId="0" applyNumberFormat="1" applyFont="1" applyFill="1" applyBorder="1" applyAlignment="1">
      <alignment horizontal="center" vertical="center"/>
    </xf>
    <xf numFmtId="164" fontId="18" fillId="11" borderId="2" xfId="0" applyNumberFormat="1" applyFont="1" applyFill="1" applyBorder="1" applyAlignment="1">
      <alignment horizontal="center" vertical="center"/>
    </xf>
    <xf numFmtId="164" fontId="19" fillId="7" borderId="2" xfId="0" applyNumberFormat="1" applyFont="1" applyFill="1" applyBorder="1" applyAlignment="1">
      <alignment horizontal="left" vertical="center"/>
    </xf>
    <xf numFmtId="0" fontId="18" fillId="11" borderId="3" xfId="0" applyFont="1" applyFill="1" applyBorder="1" applyAlignment="1">
      <alignment horizontal="center" vertical="center"/>
    </xf>
    <xf numFmtId="49" fontId="18" fillId="11" borderId="3" xfId="0" applyNumberFormat="1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left" vertical="center"/>
    </xf>
    <xf numFmtId="0" fontId="19" fillId="7" borderId="3" xfId="0" applyFont="1" applyFill="1" applyBorder="1" applyAlignment="1">
      <alignment horizontal="center" vertical="center"/>
    </xf>
    <xf numFmtId="164" fontId="18" fillId="11" borderId="3" xfId="0" applyNumberFormat="1" applyFont="1" applyFill="1" applyBorder="1" applyAlignment="1">
      <alignment horizontal="center" vertical="center"/>
    </xf>
    <xf numFmtId="164" fontId="19" fillId="7" borderId="3" xfId="0" applyNumberFormat="1" applyFont="1" applyFill="1" applyBorder="1" applyAlignment="1">
      <alignment horizontal="left" vertical="center"/>
    </xf>
    <xf numFmtId="0" fontId="21" fillId="11" borderId="2" xfId="0" applyFont="1" applyFill="1" applyBorder="1" applyAlignment="1">
      <alignment horizontal="right" vertical="center"/>
    </xf>
    <xf numFmtId="0" fontId="18" fillId="13" borderId="2" xfId="0" applyFont="1" applyFill="1" applyBorder="1" applyAlignment="1">
      <alignment horizontal="center" vertical="center"/>
    </xf>
    <xf numFmtId="49" fontId="18" fillId="13" borderId="2" xfId="0" applyNumberFormat="1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left" vertical="center"/>
    </xf>
    <xf numFmtId="0" fontId="19" fillId="8" borderId="2" xfId="0" applyFont="1" applyFill="1" applyBorder="1" applyAlignment="1">
      <alignment horizontal="center" vertical="center"/>
    </xf>
    <xf numFmtId="164" fontId="6" fillId="13" borderId="2" xfId="0" applyNumberFormat="1" applyFont="1" applyFill="1" applyBorder="1" applyAlignment="1">
      <alignment horizontal="center" vertical="center"/>
    </xf>
    <xf numFmtId="164" fontId="18" fillId="13" borderId="2" xfId="0" applyNumberFormat="1" applyFont="1" applyFill="1" applyBorder="1" applyAlignment="1">
      <alignment horizontal="center" vertical="center"/>
    </xf>
    <xf numFmtId="164" fontId="19" fillId="8" borderId="2" xfId="0" applyNumberFormat="1" applyFont="1" applyFill="1" applyBorder="1" applyAlignment="1">
      <alignment horizontal="left" vertical="center"/>
    </xf>
    <xf numFmtId="0" fontId="18" fillId="15" borderId="2" xfId="0" applyFont="1" applyFill="1" applyBorder="1" applyAlignment="1">
      <alignment horizontal="center" vertical="center"/>
    </xf>
    <xf numFmtId="49" fontId="18" fillId="15" borderId="2" xfId="0" applyNumberFormat="1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164" fontId="6" fillId="15" borderId="2" xfId="0" applyNumberFormat="1" applyFont="1" applyFill="1" applyBorder="1" applyAlignment="1">
      <alignment horizontal="center" vertical="center"/>
    </xf>
    <xf numFmtId="164" fontId="19" fillId="4" borderId="2" xfId="0" applyNumberFormat="1" applyFont="1" applyFill="1" applyBorder="1" applyAlignment="1">
      <alignment horizontal="left" vertical="center"/>
    </xf>
    <xf numFmtId="0" fontId="12" fillId="9" borderId="5" xfId="0" applyFont="1" applyFill="1" applyBorder="1" applyAlignment="1">
      <alignment horizontal="center" vertical="center" wrapText="1"/>
    </xf>
    <xf numFmtId="1" fontId="22" fillId="14" borderId="2" xfId="0" applyNumberFormat="1" applyFont="1" applyFill="1" applyBorder="1" applyAlignment="1">
      <alignment horizontal="right" vertical="center"/>
    </xf>
    <xf numFmtId="2" fontId="2" fillId="8" borderId="0" xfId="0" applyNumberFormat="1" applyFont="1" applyFill="1" applyAlignment="1">
      <alignment horizontal="center" vertical="center"/>
    </xf>
    <xf numFmtId="2" fontId="2" fillId="3" borderId="0" xfId="1" applyNumberFormat="1" applyFont="1" applyFill="1" applyAlignment="1" applyProtection="1">
      <alignment horizontal="center" vertical="center"/>
      <protection locked="0"/>
    </xf>
    <xf numFmtId="2" fontId="2" fillId="8" borderId="0" xfId="0" applyNumberFormat="1" applyFont="1" applyFill="1" applyAlignment="1" applyProtection="1">
      <alignment horizontal="center" vertical="center"/>
      <protection locked="0"/>
    </xf>
    <xf numFmtId="2" fontId="9" fillId="7" borderId="0" xfId="0" applyNumberFormat="1" applyFont="1" applyFill="1" applyAlignment="1">
      <alignment horizontal="center" vertical="center"/>
    </xf>
    <xf numFmtId="2" fontId="12" fillId="9" borderId="2" xfId="0" applyNumberFormat="1" applyFont="1" applyFill="1" applyBorder="1" applyAlignment="1">
      <alignment horizontal="center" vertical="center" wrapText="1"/>
    </xf>
    <xf numFmtId="2" fontId="0" fillId="4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" xfId="0" applyBorder="1"/>
    <xf numFmtId="2" fontId="13" fillId="12" borderId="2" xfId="0" applyNumberFormat="1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4" fillId="16" borderId="0" xfId="0" applyFont="1" applyFill="1" applyAlignment="1">
      <alignment horizontal="center" vertical="center"/>
    </xf>
    <xf numFmtId="0" fontId="8" fillId="16" borderId="0" xfId="0" applyFont="1" applyFill="1" applyAlignment="1">
      <alignment horizontal="center" vertical="center" wrapText="1"/>
    </xf>
    <xf numFmtId="0" fontId="0" fillId="16" borderId="0" xfId="0" applyFill="1" applyAlignment="1">
      <alignment horizontal="center" vertical="center"/>
    </xf>
    <xf numFmtId="0" fontId="0" fillId="16" borderId="0" xfId="0" applyFill="1" applyAlignment="1">
      <alignment horizontal="center" vertical="center" wrapText="1"/>
    </xf>
    <xf numFmtId="164" fontId="0" fillId="16" borderId="0" xfId="0" applyNumberFormat="1" applyFill="1" applyAlignment="1">
      <alignment horizontal="center" vertical="center"/>
    </xf>
    <xf numFmtId="2" fontId="9" fillId="16" borderId="0" xfId="0" applyNumberFormat="1" applyFont="1" applyFill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9" fillId="16" borderId="0" xfId="0" applyFont="1" applyFill="1" applyAlignment="1">
      <alignment horizontal="center" vertical="center"/>
    </xf>
    <xf numFmtId="0" fontId="0" fillId="16" borderId="0" xfId="0" applyFill="1" applyAlignment="1">
      <alignment vertical="center"/>
    </xf>
    <xf numFmtId="0" fontId="0" fillId="6" borderId="2" xfId="0" applyFill="1" applyBorder="1"/>
    <xf numFmtId="0" fontId="0" fillId="6" borderId="9" xfId="0" applyFill="1" applyBorder="1"/>
    <xf numFmtId="0" fontId="0" fillId="0" borderId="9" xfId="0" applyBorder="1"/>
    <xf numFmtId="0" fontId="4" fillId="17" borderId="0" xfId="0" applyFont="1" applyFill="1" applyAlignment="1">
      <alignment horizontal="center" vertical="center"/>
    </xf>
    <xf numFmtId="0" fontId="8" fillId="17" borderId="0" xfId="0" applyFont="1" applyFill="1" applyAlignment="1">
      <alignment horizontal="center" vertical="center" wrapText="1"/>
    </xf>
    <xf numFmtId="0" fontId="0" fillId="17" borderId="0" xfId="0" applyFill="1" applyAlignment="1">
      <alignment horizontal="center" vertical="center"/>
    </xf>
    <xf numFmtId="0" fontId="0" fillId="17" borderId="0" xfId="0" applyFill="1" applyAlignment="1">
      <alignment horizontal="center" vertical="center" wrapText="1"/>
    </xf>
    <xf numFmtId="164" fontId="0" fillId="17" borderId="0" xfId="0" applyNumberFormat="1" applyFill="1" applyAlignment="1">
      <alignment horizontal="center" vertical="center"/>
    </xf>
    <xf numFmtId="2" fontId="9" fillId="17" borderId="0" xfId="0" applyNumberFormat="1" applyFont="1" applyFill="1" applyAlignment="1">
      <alignment horizontal="center" vertical="center"/>
    </xf>
    <xf numFmtId="0" fontId="11" fillId="17" borderId="0" xfId="0" applyFont="1" applyFill="1" applyAlignment="1">
      <alignment horizontal="center" vertical="center"/>
    </xf>
    <xf numFmtId="0" fontId="9" fillId="17" borderId="0" xfId="0" applyFont="1" applyFill="1" applyAlignment="1">
      <alignment horizontal="center" vertical="center"/>
    </xf>
    <xf numFmtId="0" fontId="0" fillId="17" borderId="0" xfId="0" applyFill="1" applyAlignment="1">
      <alignment vertical="center"/>
    </xf>
    <xf numFmtId="0" fontId="12" fillId="9" borderId="8" xfId="0" applyFont="1" applyFill="1" applyBorder="1" applyAlignment="1">
      <alignment horizontal="center" vertical="center" wrapText="1"/>
    </xf>
    <xf numFmtId="164" fontId="19" fillId="7" borderId="8" xfId="0" applyNumberFormat="1" applyFont="1" applyFill="1" applyBorder="1" applyAlignment="1">
      <alignment horizontal="left" vertical="center"/>
    </xf>
    <xf numFmtId="164" fontId="19" fillId="7" borderId="10" xfId="0" applyNumberFormat="1" applyFont="1" applyFill="1" applyBorder="1" applyAlignment="1">
      <alignment horizontal="left" vertical="center"/>
    </xf>
    <xf numFmtId="164" fontId="19" fillId="4" borderId="8" xfId="0" applyNumberFormat="1" applyFont="1" applyFill="1" applyBorder="1" applyAlignment="1">
      <alignment horizontal="left" vertical="center"/>
    </xf>
    <xf numFmtId="0" fontId="0" fillId="4" borderId="2" xfId="0" applyFill="1" applyBorder="1" applyAlignment="1">
      <alignment vertical="center"/>
    </xf>
    <xf numFmtId="0" fontId="0" fillId="17" borderId="2" xfId="0" applyFill="1" applyBorder="1" applyAlignment="1">
      <alignment vertical="center"/>
    </xf>
    <xf numFmtId="164" fontId="6" fillId="11" borderId="2" xfId="0" applyNumberFormat="1" applyFont="1" applyFill="1" applyBorder="1" applyAlignment="1">
      <alignment horizontal="center" vertical="center"/>
    </xf>
    <xf numFmtId="1" fontId="22" fillId="12" borderId="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 wrapText="1"/>
    </xf>
    <xf numFmtId="1" fontId="18" fillId="13" borderId="2" xfId="0" applyNumberFormat="1" applyFont="1" applyFill="1" applyBorder="1" applyAlignment="1">
      <alignment horizontal="center" vertical="center"/>
    </xf>
    <xf numFmtId="1" fontId="2" fillId="8" borderId="0" xfId="0" applyNumberFormat="1" applyFont="1" applyFill="1" applyAlignment="1">
      <alignment horizontal="center" vertical="center"/>
    </xf>
    <xf numFmtId="1" fontId="2" fillId="3" borderId="0" xfId="1" applyNumberFormat="1" applyFont="1" applyFill="1" applyAlignment="1">
      <alignment horizontal="center" vertical="center"/>
    </xf>
    <xf numFmtId="1" fontId="9" fillId="7" borderId="0" xfId="0" applyNumberFormat="1" applyFont="1" applyFill="1" applyAlignment="1">
      <alignment horizontal="center" vertical="center"/>
    </xf>
    <xf numFmtId="1" fontId="9" fillId="16" borderId="0" xfId="0" applyNumberFormat="1" applyFont="1" applyFill="1" applyAlignment="1">
      <alignment horizontal="center" vertical="center"/>
    </xf>
    <xf numFmtId="1" fontId="12" fillId="9" borderId="5" xfId="0" applyNumberFormat="1" applyFont="1" applyFill="1" applyBorder="1" applyAlignment="1">
      <alignment horizontal="center" vertical="center" wrapText="1"/>
    </xf>
    <xf numFmtId="1" fontId="18" fillId="11" borderId="2" xfId="0" applyNumberFormat="1" applyFont="1" applyFill="1" applyBorder="1" applyAlignment="1">
      <alignment horizontal="center" vertical="center"/>
    </xf>
    <xf numFmtId="1" fontId="18" fillId="11" borderId="3" xfId="0" applyNumberFormat="1" applyFont="1" applyFill="1" applyBorder="1" applyAlignment="1">
      <alignment horizontal="center" vertical="center"/>
    </xf>
    <xf numFmtId="1" fontId="6" fillId="15" borderId="2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9" borderId="2" xfId="0" applyNumberFormat="1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/>
    </xf>
    <xf numFmtId="49" fontId="6" fillId="15" borderId="3" xfId="0" applyNumberFormat="1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2" fontId="13" fillId="19" borderId="3" xfId="0" applyNumberFormat="1" applyFont="1" applyFill="1" applyBorder="1" applyAlignment="1">
      <alignment horizontal="center" vertical="center"/>
    </xf>
    <xf numFmtId="1" fontId="6" fillId="15" borderId="3" xfId="0" applyNumberFormat="1" applyFont="1" applyFill="1" applyBorder="1" applyAlignment="1">
      <alignment horizontal="center" vertical="center"/>
    </xf>
    <xf numFmtId="164" fontId="13" fillId="4" borderId="3" xfId="0" applyNumberFormat="1" applyFont="1" applyFill="1" applyBorder="1" applyAlignment="1">
      <alignment horizontal="left" vertical="center"/>
    </xf>
    <xf numFmtId="164" fontId="19" fillId="4" borderId="3" xfId="0" applyNumberFormat="1" applyFont="1" applyFill="1" applyBorder="1" applyAlignment="1">
      <alignment horizontal="left" vertical="center"/>
    </xf>
    <xf numFmtId="49" fontId="6" fillId="11" borderId="2" xfId="0" applyNumberFormat="1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2" fontId="13" fillId="12" borderId="2" xfId="0" applyNumberFormat="1" applyFont="1" applyFill="1" applyBorder="1" applyAlignment="1">
      <alignment horizontal="center" vertical="center"/>
    </xf>
    <xf numFmtId="1" fontId="6" fillId="11" borderId="2" xfId="0" applyNumberFormat="1" applyFont="1" applyFill="1" applyBorder="1" applyAlignment="1">
      <alignment horizontal="center" vertical="center"/>
    </xf>
    <xf numFmtId="164" fontId="13" fillId="7" borderId="2" xfId="0" applyNumberFormat="1" applyFont="1" applyFill="1" applyBorder="1" applyAlignment="1">
      <alignment horizontal="left" vertical="center"/>
    </xf>
    <xf numFmtId="1" fontId="6" fillId="11" borderId="3" xfId="0" applyNumberFormat="1" applyFont="1" applyFill="1" applyBorder="1" applyAlignment="1">
      <alignment horizontal="center" vertical="center"/>
    </xf>
    <xf numFmtId="2" fontId="19" fillId="14" borderId="2" xfId="0" applyNumberFormat="1" applyFont="1" applyFill="1" applyBorder="1" applyAlignment="1">
      <alignment horizontal="center" vertical="center"/>
    </xf>
    <xf numFmtId="1" fontId="6" fillId="13" borderId="2" xfId="0" applyNumberFormat="1" applyFont="1" applyFill="1" applyBorder="1" applyAlignment="1">
      <alignment horizontal="center" vertical="center"/>
    </xf>
    <xf numFmtId="0" fontId="18" fillId="15" borderId="3" xfId="0" applyFont="1" applyFill="1" applyBorder="1" applyAlignment="1">
      <alignment horizontal="center" vertical="center"/>
    </xf>
    <xf numFmtId="49" fontId="18" fillId="15" borderId="3" xfId="0" applyNumberFormat="1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164" fontId="18" fillId="13" borderId="3" xfId="0" applyNumberFormat="1" applyFont="1" applyFill="1" applyBorder="1" applyAlignment="1">
      <alignment horizontal="center" vertical="center"/>
    </xf>
    <xf numFmtId="164" fontId="6" fillId="15" borderId="3" xfId="0" applyNumberFormat="1" applyFont="1" applyFill="1" applyBorder="1" applyAlignment="1">
      <alignment horizontal="center" vertical="center"/>
    </xf>
    <xf numFmtId="0" fontId="0" fillId="17" borderId="13" xfId="0" applyFill="1" applyBorder="1" applyAlignment="1">
      <alignment vertical="center"/>
    </xf>
    <xf numFmtId="2" fontId="13" fillId="14" borderId="2" xfId="0" applyNumberFormat="1" applyFont="1" applyFill="1" applyBorder="1" applyAlignment="1">
      <alignment horizontal="center" vertical="center" wrapText="1"/>
    </xf>
    <xf numFmtId="1" fontId="19" fillId="14" borderId="2" xfId="0" applyNumberFormat="1" applyFont="1" applyFill="1" applyBorder="1" applyAlignment="1">
      <alignment horizontal="center" vertical="center"/>
    </xf>
    <xf numFmtId="0" fontId="18" fillId="13" borderId="3" xfId="0" applyFont="1" applyFill="1" applyBorder="1" applyAlignment="1">
      <alignment horizontal="center" vertical="center"/>
    </xf>
    <xf numFmtId="49" fontId="18" fillId="13" borderId="3" xfId="0" applyNumberFormat="1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left" vertical="center"/>
    </xf>
    <xf numFmtId="0" fontId="19" fillId="8" borderId="3" xfId="0" applyFont="1" applyFill="1" applyBorder="1" applyAlignment="1">
      <alignment horizontal="center" vertical="center"/>
    </xf>
    <xf numFmtId="1" fontId="18" fillId="13" borderId="3" xfId="0" applyNumberFormat="1" applyFont="1" applyFill="1" applyBorder="1" applyAlignment="1">
      <alignment horizontal="center" vertical="center"/>
    </xf>
    <xf numFmtId="164" fontId="19" fillId="8" borderId="3" xfId="0" applyNumberFormat="1" applyFont="1" applyFill="1" applyBorder="1" applyAlignment="1">
      <alignment horizontal="left" vertical="center"/>
    </xf>
    <xf numFmtId="0" fontId="21" fillId="13" borderId="2" xfId="0" applyFont="1" applyFill="1" applyBorder="1" applyAlignment="1">
      <alignment horizontal="right" vertical="center"/>
    </xf>
    <xf numFmtId="49" fontId="6" fillId="13" borderId="2" xfId="0" applyNumberFormat="1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2" fontId="13" fillId="14" borderId="2" xfId="0" applyNumberFormat="1" applyFont="1" applyFill="1" applyBorder="1" applyAlignment="1">
      <alignment horizontal="center" vertical="center"/>
    </xf>
    <xf numFmtId="164" fontId="13" fillId="8" borderId="2" xfId="0" applyNumberFormat="1" applyFont="1" applyFill="1" applyBorder="1" applyAlignment="1">
      <alignment horizontal="left" vertical="center"/>
    </xf>
    <xf numFmtId="1" fontId="21" fillId="13" borderId="3" xfId="0" applyNumberFormat="1" applyFont="1" applyFill="1" applyBorder="1" applyAlignment="1">
      <alignment horizontal="right" vertical="center"/>
    </xf>
    <xf numFmtId="1" fontId="6" fillId="13" borderId="3" xfId="0" applyNumberFormat="1" applyFont="1" applyFill="1" applyBorder="1" applyAlignment="1">
      <alignment horizontal="center" vertical="center"/>
    </xf>
    <xf numFmtId="2" fontId="19" fillId="12" borderId="2" xfId="0" applyNumberFormat="1" applyFont="1" applyFill="1" applyBorder="1" applyAlignment="1">
      <alignment horizontal="center" vertical="center"/>
    </xf>
    <xf numFmtId="1" fontId="22" fillId="14" borderId="3" xfId="0" applyNumberFormat="1" applyFont="1" applyFill="1" applyBorder="1" applyAlignment="1">
      <alignment horizontal="right" vertical="center"/>
    </xf>
    <xf numFmtId="49" fontId="6" fillId="11" borderId="3" xfId="0" applyNumberFormat="1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164" fontId="13" fillId="7" borderId="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0" fillId="8" borderId="2" xfId="0" applyFill="1" applyBorder="1"/>
    <xf numFmtId="0" fontId="0" fillId="7" borderId="2" xfId="0" applyFill="1" applyBorder="1"/>
    <xf numFmtId="0" fontId="23" fillId="20" borderId="2" xfId="0" applyFont="1" applyFill="1" applyBorder="1"/>
    <xf numFmtId="0" fontId="2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6" borderId="0" xfId="0" applyFill="1"/>
    <xf numFmtId="20" fontId="18" fillId="11" borderId="2" xfId="0" applyNumberFormat="1" applyFont="1" applyFill="1" applyBorder="1" applyAlignment="1">
      <alignment horizontal="center" vertical="center"/>
    </xf>
    <xf numFmtId="20" fontId="18" fillId="13" borderId="2" xfId="0" applyNumberFormat="1" applyFont="1" applyFill="1" applyBorder="1" applyAlignment="1">
      <alignment horizontal="center" vertical="center"/>
    </xf>
    <xf numFmtId="20" fontId="6" fillId="13" borderId="2" xfId="0" applyNumberFormat="1" applyFont="1" applyFill="1" applyBorder="1" applyAlignment="1">
      <alignment horizontal="center" vertical="center"/>
    </xf>
    <xf numFmtId="0" fontId="0" fillId="4" borderId="2" xfId="0" applyFill="1" applyBorder="1"/>
    <xf numFmtId="20" fontId="6" fillId="11" borderId="2" xfId="0" applyNumberFormat="1" applyFont="1" applyFill="1" applyBorder="1" applyAlignment="1">
      <alignment horizontal="center" vertical="center"/>
    </xf>
    <xf numFmtId="0" fontId="20" fillId="8" borderId="6" xfId="0" applyFont="1" applyFill="1" applyBorder="1" applyAlignment="1">
      <alignment horizontal="center" vertical="center"/>
    </xf>
    <xf numFmtId="0" fontId="20" fillId="8" borderId="7" xfId="0" applyFont="1" applyFill="1" applyBorder="1" applyAlignment="1">
      <alignment horizontal="center" vertical="center"/>
    </xf>
    <xf numFmtId="0" fontId="5" fillId="10" borderId="0" xfId="1" applyFont="1" applyFill="1" applyAlignment="1">
      <alignment horizontal="center" wrapText="1"/>
    </xf>
    <xf numFmtId="0" fontId="5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center" vertical="center" wrapText="1"/>
    </xf>
    <xf numFmtId="15" fontId="7" fillId="3" borderId="0" xfId="1" applyNumberFormat="1" applyFont="1" applyFill="1" applyAlignment="1">
      <alignment horizontal="center" vertical="center" wrapText="1"/>
    </xf>
    <xf numFmtId="15" fontId="7" fillId="3" borderId="0" xfId="1" applyNumberFormat="1" applyFont="1" applyFill="1" applyAlignment="1">
      <alignment vertical="center" wrapText="1"/>
    </xf>
    <xf numFmtId="2" fontId="5" fillId="3" borderId="0" xfId="1" applyNumberFormat="1" applyFont="1" applyFill="1" applyAlignment="1">
      <alignment horizontal="center" vertical="center"/>
    </xf>
    <xf numFmtId="0" fontId="4" fillId="3" borderId="0" xfId="1" applyFill="1" applyAlignment="1">
      <alignment horizontal="center" vertical="center" wrapText="1"/>
    </xf>
    <xf numFmtId="0" fontId="4" fillId="3" borderId="0" xfId="1" applyFill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8" fillId="7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8" fillId="18" borderId="10" xfId="0" applyFont="1" applyFill="1" applyBorder="1" applyAlignment="1">
      <alignment horizontal="center" vertical="center"/>
    </xf>
    <xf numFmtId="0" fontId="18" fillId="18" borderId="11" xfId="0" applyFont="1" applyFill="1" applyBorder="1" applyAlignment="1">
      <alignment horizontal="center" vertical="center"/>
    </xf>
    <xf numFmtId="0" fontId="18" fillId="18" borderId="12" xfId="0" applyFont="1" applyFill="1" applyBorder="1" applyAlignment="1">
      <alignment horizontal="center" vertical="center"/>
    </xf>
    <xf numFmtId="0" fontId="18" fillId="5" borderId="2" xfId="0" applyNumberFormat="1" applyFont="1" applyFill="1" applyBorder="1" applyAlignment="1">
      <alignment horizontal="center" vertical="center"/>
    </xf>
    <xf numFmtId="0" fontId="24" fillId="21" borderId="2" xfId="0" applyFont="1" applyFill="1" applyBorder="1" applyAlignment="1">
      <alignment horizontal="center" vertical="center"/>
    </xf>
    <xf numFmtId="0" fontId="18" fillId="22" borderId="2" xfId="0" applyFont="1" applyFill="1" applyBorder="1" applyAlignment="1">
      <alignment horizontal="center" vertical="center"/>
    </xf>
    <xf numFmtId="49" fontId="18" fillId="22" borderId="2" xfId="0" applyNumberFormat="1" applyFont="1" applyFill="1" applyBorder="1" applyAlignment="1">
      <alignment horizontal="center" vertical="center"/>
    </xf>
    <xf numFmtId="0" fontId="6" fillId="22" borderId="2" xfId="0" applyFont="1" applyFill="1" applyBorder="1" applyAlignment="1">
      <alignment horizontal="center" vertical="center"/>
    </xf>
    <xf numFmtId="0" fontId="6" fillId="22" borderId="2" xfId="0" applyFont="1" applyFill="1" applyBorder="1" applyAlignment="1">
      <alignment horizontal="left" vertical="center"/>
    </xf>
    <xf numFmtId="0" fontId="19" fillId="23" borderId="2" xfId="0" applyFont="1" applyFill="1" applyBorder="1" applyAlignment="1">
      <alignment horizontal="center" vertical="center"/>
    </xf>
    <xf numFmtId="2" fontId="13" fillId="24" borderId="2" xfId="0" applyNumberFormat="1" applyFont="1" applyFill="1" applyBorder="1" applyAlignment="1">
      <alignment horizontal="center" vertical="center" wrapText="1"/>
    </xf>
    <xf numFmtId="1" fontId="19" fillId="24" borderId="2" xfId="0" applyNumberFormat="1" applyFont="1" applyFill="1" applyBorder="1" applyAlignment="1">
      <alignment horizontal="center" vertical="center"/>
    </xf>
    <xf numFmtId="164" fontId="19" fillId="23" borderId="2" xfId="0" applyNumberFormat="1" applyFont="1" applyFill="1" applyBorder="1" applyAlignment="1">
      <alignment horizontal="left" vertical="center"/>
    </xf>
    <xf numFmtId="49" fontId="6" fillId="22" borderId="2" xfId="0" applyNumberFormat="1" applyFont="1" applyFill="1" applyBorder="1" applyAlignment="1">
      <alignment horizontal="center" vertical="center"/>
    </xf>
    <xf numFmtId="0" fontId="13" fillId="23" borderId="2" xfId="0" applyFont="1" applyFill="1" applyBorder="1" applyAlignment="1">
      <alignment horizontal="center" vertical="center"/>
    </xf>
    <xf numFmtId="1" fontId="6" fillId="22" borderId="2" xfId="0" applyNumberFormat="1" applyFont="1" applyFill="1" applyBorder="1" applyAlignment="1">
      <alignment horizontal="center" vertical="center"/>
    </xf>
    <xf numFmtId="164" fontId="13" fillId="23" borderId="2" xfId="0" applyNumberFormat="1" applyFont="1" applyFill="1" applyBorder="1" applyAlignment="1">
      <alignment horizontal="left" vertical="center"/>
    </xf>
    <xf numFmtId="164" fontId="13" fillId="8" borderId="0" xfId="0" applyNumberFormat="1" applyFont="1" applyFill="1" applyBorder="1" applyAlignment="1">
      <alignment horizontal="left" vertical="center"/>
    </xf>
    <xf numFmtId="2" fontId="19" fillId="25" borderId="2" xfId="0" applyNumberFormat="1" applyFont="1" applyFill="1" applyBorder="1" applyAlignment="1">
      <alignment horizontal="center" vertical="center"/>
    </xf>
    <xf numFmtId="1" fontId="6" fillId="5" borderId="2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4" xfId="2" xr:uid="{0D45D72B-7AF6-424D-8C02-918786A4CCBA}"/>
    <cellStyle name="Normal 6" xfId="3" xr:uid="{5B56B85F-1F99-4905-B27E-10EBAD9CBAEE}"/>
    <cellStyle name="Normal 7" xfId="4" xr:uid="{14857F96-3B6F-4B58-BA29-B3C0105EDA8F}"/>
    <cellStyle name="Normalny 3" xfId="1" xr:uid="{77F3F2DB-0712-4C25-89A2-B0CC33145B3F}"/>
  </cellStyles>
  <dxfs count="161"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fill>
        <patternFill patternType="solid">
          <fgColor rgb="FFF2F2F2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fill>
        <patternFill patternType="solid">
          <fgColor rgb="FFF2F2F2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fill>
        <patternFill patternType="solid">
          <fgColor rgb="FFF2F2F2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fill>
        <patternFill patternType="solid">
          <fgColor rgb="FFF2F2F2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fill>
        <patternFill patternType="solid">
          <fgColor rgb="FFF2F2F2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fill>
        <patternFill patternType="solid">
          <fgColor rgb="FFF2F2F2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fill>
        <patternFill patternType="solid">
          <fgColor rgb="FFF2F2F2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fill>
        <patternFill patternType="solid">
          <fgColor rgb="FFF2F2F2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fill>
        <patternFill patternType="solid">
          <fgColor rgb="FFF2F2F2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fill>
        <patternFill patternType="solid">
          <fgColor rgb="FFF2F2F2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9</xdr:col>
      <xdr:colOff>335280</xdr:colOff>
      <xdr:row>3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C37339-26B6-43D1-839C-F80155BBE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2420" y="182880"/>
          <a:ext cx="975360" cy="975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9</xdr:col>
      <xdr:colOff>335280</xdr:colOff>
      <xdr:row>3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ACBB96-336B-4247-ADB3-12E6B70BF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2420" y="182880"/>
          <a:ext cx="975360" cy="9753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16</xdr:col>
      <xdr:colOff>1043940</xdr:colOff>
      <xdr:row>3</xdr:row>
      <xdr:rowOff>792480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0E3146-EDE7-4608-A8A8-5194EC55A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82880"/>
          <a:ext cx="1043940" cy="11277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</xdr:colOff>
      <xdr:row>0</xdr:row>
      <xdr:rowOff>152400</xdr:rowOff>
    </xdr:from>
    <xdr:to>
      <xdr:col>9</xdr:col>
      <xdr:colOff>381000</xdr:colOff>
      <xdr:row>3</xdr:row>
      <xdr:rowOff>609600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9634FF-77DA-F5BC-B94B-E73677B89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2520" y="152400"/>
          <a:ext cx="975360" cy="9753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9</xdr:col>
      <xdr:colOff>335280</xdr:colOff>
      <xdr:row>3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62EED1-4BA6-41AD-A523-5BB1D5C22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2420" y="182880"/>
          <a:ext cx="975360" cy="9753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9</xdr:col>
      <xdr:colOff>335280</xdr:colOff>
      <xdr:row>3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130086-5D00-4568-8C57-91879F658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2420" y="182880"/>
          <a:ext cx="975360" cy="9753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9</xdr:col>
      <xdr:colOff>388620</xdr:colOff>
      <xdr:row>3</xdr:row>
      <xdr:rowOff>786743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820DF-063A-42CC-8A1B-4243E911F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182880"/>
          <a:ext cx="1135380" cy="11220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9</xdr:col>
      <xdr:colOff>335280</xdr:colOff>
      <xdr:row>3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CC6B99-8123-4D42-A39A-DB3469765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2420" y="182880"/>
          <a:ext cx="975360" cy="9753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B721ACB7-48DA-4496-96D5-39F0DF01D319}" name="Table1161449146851657680816162" displayName="Table1161449146851657680816162" ref="A15:M33" totalsRowShown="0" headerRowDxfId="160" dataDxfId="158" headerRowBorderDxfId="159">
  <autoFilter ref="A15:M33" xr:uid="{B721ACB7-48DA-4496-96D5-39F0DF01D319}"/>
  <tableColumns count="13">
    <tableColumn id="1" xr3:uid="{4A2BB6DF-2BAC-4A24-B318-2975FADA302D}" name="Starta Laiks_x000a_Start Time" dataDxfId="157"/>
    <tableColumn id="2" xr3:uid="{7412853E-CE3F-4AB2-B418-061399FC4DD2}" name="Pūsma/grīda_x000a_Flight/platform" dataDxfId="156"/>
    <tableColumn id="10" xr3:uid="{25C9C9DB-1B3D-43BA-BF3F-49F5A1BE07DA}" name="Svara kategorija_x000a_Weight category" dataDxfId="155"/>
    <tableColumn id="3" xr3:uid="{9FEE0A1D-BC8E-4243-B2F3-F3FB5CDC74F2}" name="Valsts_x000a_Country" dataDxfId="154"/>
    <tableColumn id="18" xr3:uid="{BAE4D6F4-B8BE-43BB-8C31-5ACCAB4E713D}" name="Vārds Uzvārds_x000a_Name Surname" dataDxfId="153"/>
    <tableColumn id="12" xr3:uid="{8E905094-D6D5-49B5-ADA1-5D718767638B}" name="Vingrinājumi_x000a_Exercises" dataDxfId="152"/>
    <tableColumn id="13" xr3:uid="{2FB65CE6-24BD-47E6-9240-E4C448F09072}" name="Svarbumbas svars_x000a_KB weight" dataDxfId="151"/>
    <tableColumn id="4" xr3:uid="{EB78406D-8D1A-41B3-9656-CDEEEE1D7E95}" name="Reizes Reps" dataDxfId="150"/>
    <tableColumn id="5" xr3:uid="{CA8A5519-B04E-40FF-A3C5-02AFE5DE6859}" name="Coefficient" dataDxfId="149"/>
    <tableColumn id="6" xr3:uid="{2B00D928-9CF9-465B-A379-11B1FCC48A7B}" name="Rezultāts_x000a_Result2" dataDxfId="148">
      <calculatedColumnFormula>Table1161449146851657680816162[[#This Row],[Coefficient]]*Table1161449146851657680816162[[#This Row],[Svarbumbas svars
KB weight]]</calculatedColumnFormula>
    </tableColumn>
    <tableColumn id="7" xr3:uid="{A104A9FF-4C74-429E-8410-262ABD682DBC}" name="Dz.gads_x000a_Born year22" dataDxfId="147"/>
    <tableColumn id="9" xr3:uid="{73DF54FB-AD1A-4059-B932-4A61108BCFC0}" name="Svars_x000a_Weight22" dataDxfId="146"/>
    <tableColumn id="11" xr3:uid="{78F73863-4F79-4818-9BE9-75F6C3C3383A}" name="Vieta_x000a_Place" dataDxfId="145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55E7C62-2F85-4DD8-AB7F-87F95EA4C7C0}" name="Table1161449146851657680816162235101114" displayName="Table1161449146851657680816162235101114" ref="A46:M58" totalsRowShown="0" headerRowDxfId="15" dataDxfId="13" headerRowBorderDxfId="14">
  <autoFilter ref="A46:M58" xr:uid="{AE3C2715-4026-4F8C-81C1-23D35C374B0D}"/>
  <tableColumns count="13">
    <tableColumn id="1" xr3:uid="{AE861B32-C894-4806-AE39-157EF81088CD}" name="Starta Laiks_x000a_Start Time" dataDxfId="12"/>
    <tableColumn id="2" xr3:uid="{7E350CC5-F926-4FDD-A50B-18FD792801B2}" name="Pūsma/grīda_x000a_Flight/platform" dataDxfId="11"/>
    <tableColumn id="10" xr3:uid="{46227810-0F25-4D2C-88F9-1AC0CA9D77E0}" name="Svara kategorija_x000a_Weight category" dataDxfId="10"/>
    <tableColumn id="3" xr3:uid="{5DB137A0-17F3-4A99-9002-BBF15F2C034E}" name="Valsts_x000a_Country" dataDxfId="9"/>
    <tableColumn id="18" xr3:uid="{78E78F3C-418F-48FF-90DD-6EDC19F50BF1}" name="Vārds Uzvārds_x000a_Name Surname" dataDxfId="8"/>
    <tableColumn id="12" xr3:uid="{64379180-D5C0-45C6-BDE8-7DEF49787700}" name="Vingrinājumi_x000a_Exercises" dataDxfId="7"/>
    <tableColumn id="13" xr3:uid="{296F3640-C6F8-47A9-81E8-D1AFD62F847B}" name="Svarbumbas svars_x000a_KB weight" dataDxfId="6"/>
    <tableColumn id="4" xr3:uid="{932953CB-D868-46AE-A9CE-A14DA5FD8690}" name="Reizes Reps" dataDxfId="5"/>
    <tableColumn id="5" xr3:uid="{E9DD77FC-D89B-4BDE-B864-1E415DEB108A}" name="Coefficient" dataDxfId="4"/>
    <tableColumn id="6" xr3:uid="{2193F1DB-D9A5-486D-ACFB-442427EFE300}" name="Rezultāts_x000a_Result2" dataDxfId="3">
      <calculatedColumnFormula>Table1161449146851657680816162235101114[[#This Row],[Coefficient]]*Table1161449146851657680816162235101114[[#This Row],[Svarbumbas svars
KB weight]]</calculatedColumnFormula>
    </tableColumn>
    <tableColumn id="7" xr3:uid="{F0AA8887-4A4D-4AF3-B312-7717A5E0C04A}" name="Dz.gads_x000a_Born year22" dataDxfId="2"/>
    <tableColumn id="9" xr3:uid="{B7E1789D-7C74-4415-BE4B-1618BC23417A}" name="Svars_x000a_Weight22" dataDxfId="1"/>
    <tableColumn id="11" xr3:uid="{6600AD46-9637-4775-918E-FBE20C84E999}" name="Vieta_x000a_Place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2FDEDC-E22D-4A65-A34D-1D3A97356073}" name="Table11614491468516576808161622" displayName="Table11614491468516576808161622" ref="A16:M40" totalsRowShown="0" headerRowDxfId="144" dataDxfId="142" headerRowBorderDxfId="143">
  <autoFilter ref="A16:M40" xr:uid="{B721ACB7-48DA-4496-96D5-39F0DF01D319}"/>
  <tableColumns count="13">
    <tableColumn id="1" xr3:uid="{62999851-C868-48F7-B8FE-7801D7B7EB56}" name="Starta Laiks_x000a_Start Time" dataDxfId="141"/>
    <tableColumn id="2" xr3:uid="{19C4E0AA-83AF-4A7C-8E13-68BE61E05965}" name="Pūsma/grīda_x000a_Flight/platform" dataDxfId="140"/>
    <tableColumn id="10" xr3:uid="{11E603A9-083D-4C1C-ABE7-27C82D83CFF2}" name="Svara kategorija_x000a_Weight category" dataDxfId="139"/>
    <tableColumn id="3" xr3:uid="{C61394B0-1317-4F38-9E91-DBAE2E61882C}" name="Valsts_x000a_Country" dataDxfId="138"/>
    <tableColumn id="18" xr3:uid="{2D745EEF-7E38-44C3-A827-873063A28B53}" name="Vārds Uzvārds_x000a_Name Surname" dataDxfId="137"/>
    <tableColumn id="12" xr3:uid="{45E9F99E-60FB-4341-A999-D59061A4FE91}" name="Vingrinājumi_x000a_Exercises" dataDxfId="136"/>
    <tableColumn id="13" xr3:uid="{E6DD07D9-8D14-4899-9488-74420BE3FFFA}" name="Svarbumbas svars_x000a_KB weight" dataDxfId="135"/>
    <tableColumn id="4" xr3:uid="{C78C9E0D-706B-4E71-9A6B-9B92523E7EF4}" name="Reizes Reps" dataDxfId="134"/>
    <tableColumn id="5" xr3:uid="{50EAB89E-75DB-4626-89BF-51854DBAD4D5}" name="Coefficient" dataDxfId="133"/>
    <tableColumn id="6" xr3:uid="{9A5EF9B8-BD28-4AD2-B758-778E6F8D3B64}" name="Rezultāts_x000a_Result2" dataDxfId="132">
      <calculatedColumnFormula>Table11614491468516576808161622[[#This Row],[Coefficient]]*Table11614491468516576808161622[[#This Row],[Svarbumbas svars
KB weight]]</calculatedColumnFormula>
    </tableColumn>
    <tableColumn id="7" xr3:uid="{9FB64847-36A6-4C2F-B712-B0CCC1738B19}" name="Dz.gads_x000a_Born year22" dataDxfId="131"/>
    <tableColumn id="9" xr3:uid="{D7597E6B-E662-48AE-B3C7-D55F6DDC1770}" name="Svars_x000a_Weight22" dataDxfId="130"/>
    <tableColumn id="11" xr3:uid="{9889053E-38BC-4E63-9DDF-8F31D510B2C2}" name="Vieta_x000a_Place" dataDxfId="129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D2F43D-DB7B-4DFA-9E28-D3895FF25886}" name="Table116144914685165768081616223" displayName="Table116144914685165768081616223" ref="A42:N84" totalsRowShown="0" headerRowDxfId="128" dataDxfId="126" headerRowBorderDxfId="127">
  <autoFilter ref="A42:N84" xr:uid="{29D2F43D-DB7B-4DFA-9E28-D3895FF25886}"/>
  <tableColumns count="14">
    <tableColumn id="1" xr3:uid="{CA54C73D-7E0E-4B49-B9A4-65952CAABF8A}" name="Starta Laiks_x000a_Start Time" dataDxfId="125"/>
    <tableColumn id="2" xr3:uid="{1FE40E12-6144-4FB3-8301-A98FE71DE9DC}" name="Pūsma/grīda_x000a_Flight/platform" dataDxfId="124"/>
    <tableColumn id="10" xr3:uid="{7CCEFBE4-DF51-4439-95EB-22EB3B102111}" name="Svara kategorija_x000a_Weight category" dataDxfId="123"/>
    <tableColumn id="3" xr3:uid="{FFB2BAE7-7278-41ED-8287-6AD6C2B71679}" name="Valsts_x000a_Country" dataDxfId="122"/>
    <tableColumn id="18" xr3:uid="{8694D8CF-2707-49D2-80F0-7F2AA15899BE}" name="Vārds Uzvārds_x000a_Name Surname" dataDxfId="121"/>
    <tableColumn id="12" xr3:uid="{AF050FDB-70EA-49B3-9EEA-C0A402CF50D0}" name="Vingrinājumi_x000a_Exercises" dataDxfId="120"/>
    <tableColumn id="13" xr3:uid="{967AB103-D763-49CC-9EF5-69776FB07901}" name="Svarbumbas svars_x000a_KB weight" dataDxfId="119"/>
    <tableColumn id="4" xr3:uid="{EA690044-DFB1-4113-8420-63EA97C0B002}" name="Reizes Reps" dataDxfId="118"/>
    <tableColumn id="5" xr3:uid="{421CC1E5-4FF2-4EE7-BD70-F07A46BC8A97}" name="Coefficient" dataDxfId="117"/>
    <tableColumn id="6" xr3:uid="{EA8BF58A-9289-41DD-BB8E-6C354D51AF23}" name="Rezultāts_x000a_Result2" dataDxfId="116">
      <calculatedColumnFormula>Table116144914685165768081616223[[#This Row],[Coefficient]]*Table116144914685165768081616223[[#This Row],[Svarbumbas svars
KB weight]]</calculatedColumnFormula>
    </tableColumn>
    <tableColumn id="7" xr3:uid="{09F9F6AC-0273-4EA8-832B-633F0FD1AA9A}" name="Dz.gads_x000a_Born year22" dataDxfId="115"/>
    <tableColumn id="9" xr3:uid="{E46B4FA6-A29D-4A13-9097-9B0503902369}" name="Svars_x000a_Weight22" dataDxfId="114"/>
    <tableColumn id="11" xr3:uid="{2FB1F3BA-1859-47CE-8290-E28C76F4C889}" name="Vieta_x000a_Place" dataDxfId="113"/>
    <tableColumn id="8" xr3:uid="{640A88DA-DB6C-4819-817A-F954216A4126}" name="Treneris_x000a_Coach" dataDxfId="11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A861051-FD19-4202-B899-581BA5DE8B19}" name="Table116144914685165768081616224" displayName="Table116144914685165768081616224" ref="A16:M34" totalsRowShown="0" headerRowDxfId="111" dataDxfId="109" headerRowBorderDxfId="110">
  <autoFilter ref="A16:M34" xr:uid="{B721ACB7-48DA-4496-96D5-39F0DF01D319}"/>
  <tableColumns count="13">
    <tableColumn id="1" xr3:uid="{3B6E1E54-3D58-450F-BBA6-800FF6B64E20}" name="Starta Laiks_x000a_Start Time" dataDxfId="108"/>
    <tableColumn id="2" xr3:uid="{B396AC4C-5EEF-49BB-9B07-5E4286EF5597}" name="Pūsma/grīda_x000a_Flight/platform" dataDxfId="107"/>
    <tableColumn id="10" xr3:uid="{5134564F-18F9-4E27-880C-F0CAC4D249BC}" name="Svara kategorija_x000a_Weight category" dataDxfId="106"/>
    <tableColumn id="3" xr3:uid="{46081D8A-86DE-44DD-95FC-B3537C84C7EB}" name="Valsts_x000a_Country" dataDxfId="105"/>
    <tableColumn id="18" xr3:uid="{F9CD279E-F875-4BE6-BBEC-4897D473AF9B}" name="Vārds Uzvārds_x000a_Name Surname" dataDxfId="104"/>
    <tableColumn id="12" xr3:uid="{143839AB-F900-4951-B680-3D670C366070}" name="Vingrinājumi_x000a_Exercises" dataDxfId="103"/>
    <tableColumn id="13" xr3:uid="{FF81756D-F792-44C4-8289-B813FD62BA68}" name="Svarbumbas svars_x000a_KB weight" dataDxfId="102"/>
    <tableColumn id="4" xr3:uid="{7893FCF2-D184-4DD9-947C-92B7821514D8}" name="Reizes Reps" dataDxfId="101"/>
    <tableColumn id="5" xr3:uid="{293C4E81-E222-4976-889C-089D2F22CCB4}" name="Coefficient" dataDxfId="100"/>
    <tableColumn id="6" xr3:uid="{A2B89F8D-E884-4815-A4CC-8C6C0DF3AC47}" name="Rezultāts_x000a_Result2" dataDxfId="99">
      <calculatedColumnFormula>Table116144914685165768081616224[[#This Row],[Coefficient]]*Table116144914685165768081616224[[#This Row],[Svarbumbas svars
KB weight]]</calculatedColumnFormula>
    </tableColumn>
    <tableColumn id="7" xr3:uid="{89EE459F-85F8-48C0-980A-711AE658C4CD}" name="Dz.gads_x000a_Born year22" dataDxfId="98"/>
    <tableColumn id="9" xr3:uid="{AA6E54F5-444E-4E77-B95F-B9AA9BD6DA51}" name="Svars_x000a_Weight22" dataDxfId="97"/>
    <tableColumn id="11" xr3:uid="{401E7426-BBF6-40F6-921F-D2AABDE9277F}" name="Vieta_x000a_Place" dataDxfId="96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A22649C-5918-4366-B3C3-F9380D14E095}" name="Table1161449146851657680816162246" displayName="Table1161449146851657680816162246" ref="A16:M42" totalsRowShown="0" headerRowDxfId="95" dataDxfId="93" headerRowBorderDxfId="94">
  <autoFilter ref="A16:M42" xr:uid="{B721ACB7-48DA-4496-96D5-39F0DF01D319}"/>
  <tableColumns count="13">
    <tableColumn id="1" xr3:uid="{ACD7880F-A46F-4F31-932A-5D101C22FFBC}" name="Starta Laiks_x000a_Start Time" dataDxfId="92"/>
    <tableColumn id="2" xr3:uid="{ACFAB6BB-3E69-4B95-9C0D-D4D0F26FA7F4}" name="Pūsma/grīda_x000a_Flight/platform" dataDxfId="91"/>
    <tableColumn id="10" xr3:uid="{4BA1EBB2-7578-4E5C-AA8F-2B412B529CE0}" name="Svara kategorija_x000a_Weight category" dataDxfId="90"/>
    <tableColumn id="3" xr3:uid="{47C3BDA6-A2FB-4A47-8156-07A931629399}" name="Valsts_x000a_Country" dataDxfId="89"/>
    <tableColumn id="18" xr3:uid="{05E0986A-A222-4D40-BB5B-B5419F7948D2}" name="Vārds Uzvārds_x000a_Name Surname" dataDxfId="88"/>
    <tableColumn id="12" xr3:uid="{79E9A63F-8E73-48D3-AF78-B2793DF53EBD}" name="Vingrinājumi_x000a_Exercises" dataDxfId="87"/>
    <tableColumn id="13" xr3:uid="{30E8B71D-A77A-4117-841C-1EE6732FFEB7}" name="Svarbumbas svars_x000a_KB weight" dataDxfId="86"/>
    <tableColumn id="4" xr3:uid="{C1737351-C053-488D-AA22-D28790A7AD14}" name="Reizes Reps" dataDxfId="85"/>
    <tableColumn id="5" xr3:uid="{57EC51C1-181F-4D1B-AC33-1EDF8044DC74}" name="Coefficient" dataDxfId="84"/>
    <tableColumn id="6" xr3:uid="{C609E07A-7E63-456E-90F8-118AC539FE9D}" name="Rezultāts_x000a_Result2" dataDxfId="83">
      <calculatedColumnFormula>Table1161449146851657680816162246[[#This Row],[Coefficient]]*Table1161449146851657680816162246[[#This Row],[Svarbumbas svars
KB weight]]</calculatedColumnFormula>
    </tableColumn>
    <tableColumn id="7" xr3:uid="{197E1F16-EB00-45A2-91EF-966D5F728F7A}" name="Dz.gads_x000a_Born year22" dataDxfId="82"/>
    <tableColumn id="9" xr3:uid="{9070FCA0-F208-485E-AF7D-7662614B15B7}" name="Svars_x000a_Weight22" dataDxfId="81"/>
    <tableColumn id="11" xr3:uid="{8455357B-7F09-478C-BCAF-6AC0D38B08CB}" name="Vieta_x000a_Place" dataDxfId="80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56B6FF7-51C6-4D2F-8EE8-F6E4AA01FD11}" name="Table11614491468516576808161622468" displayName="Table11614491468516576808161622468" ref="A16:M34" totalsRowShown="0" headerRowDxfId="79" dataDxfId="77" headerRowBorderDxfId="78">
  <autoFilter ref="A16:M34" xr:uid="{B721ACB7-48DA-4496-96D5-39F0DF01D319}"/>
  <tableColumns count="13">
    <tableColumn id="1" xr3:uid="{8DB1084F-F79A-459A-85BA-0AD05E6B0C51}" name="Starta Laiks_x000a_Start Time" dataDxfId="76"/>
    <tableColumn id="2" xr3:uid="{3F24D4D8-BC0C-4328-A6B5-5506D9204333}" name="Pūsma/grīda_x000a_Flight/platform" dataDxfId="75"/>
    <tableColumn id="10" xr3:uid="{EE74FC8F-9816-4F8E-90FA-DD108FFE94CC}" name="Svara kategorija_x000a_Weight category" dataDxfId="74"/>
    <tableColumn id="3" xr3:uid="{0499E1ED-A8F6-44D6-B1F3-E92A50FD369B}" name="Valsts_x000a_Country" dataDxfId="73"/>
    <tableColumn id="18" xr3:uid="{40DF27FC-A168-4A7D-B951-5F3AD6CD8F79}" name="Vārds Uzvārds_x000a_Name Surname" dataDxfId="72"/>
    <tableColumn id="12" xr3:uid="{29A134F6-7D66-4F51-9BCE-B060DFCBAB5C}" name="Vingrinājumi_x000a_Exercises" dataDxfId="71"/>
    <tableColumn id="13" xr3:uid="{1F496161-1519-417A-8C07-92316FCB9973}" name="Svarbumbas svars_x000a_KB weight" dataDxfId="70"/>
    <tableColumn id="4" xr3:uid="{B37CA0E5-D7A8-4E3E-AB82-1182D720961B}" name="Reizes Reps" dataDxfId="69"/>
    <tableColumn id="5" xr3:uid="{D46CA412-19EA-43CE-A833-39CF4640E06C}" name="Coefficient" dataDxfId="68"/>
    <tableColumn id="6" xr3:uid="{3E428F0F-D4BF-4064-89D5-2060ABE5B18B}" name="Rezultāts_x000a_Result2" dataDxfId="67">
      <calculatedColumnFormula>Table11614491468516576808161622468[[#This Row],[Coefficient]]*Table11614491468516576808161622468[[#This Row],[Svarbumbas svars
KB weight]]</calculatedColumnFormula>
    </tableColumn>
    <tableColumn id="7" xr3:uid="{B3F1A452-BBD6-4F17-913A-E783035F2574}" name="Dz.gads_x000a_Born year22" dataDxfId="66"/>
    <tableColumn id="9" xr3:uid="{905365A0-9A5B-4F19-98F3-62396159A3EA}" name="Svars_x000a_Weight22" dataDxfId="65"/>
    <tableColumn id="11" xr3:uid="{96D95EB1-6099-49CE-A4EC-0D89C256D58B}" name="Vieta_x000a_Place" dataDxfId="64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C2CDACC-543E-4949-AD2C-0B0621292DE6}" name="Table116144914685165768081616224917" displayName="Table116144914685165768081616224917" ref="A16:M83" totalsRowShown="0" headerRowDxfId="63" dataDxfId="61" headerRowBorderDxfId="62">
  <autoFilter ref="A16:M83" xr:uid="{3C2CDACC-543E-4949-AD2C-0B0621292DE6}"/>
  <tableColumns count="13">
    <tableColumn id="1" xr3:uid="{4E3A47A3-E16C-4685-9E1A-8471F0E99314}" name="Starta Laiks_x000a_Start Time" dataDxfId="60"/>
    <tableColumn id="2" xr3:uid="{DA8F0A82-0C13-4C53-8752-2D19CD7B4D53}" name="Pūsma/grīda_x000a_Flight/platform" dataDxfId="59"/>
    <tableColumn id="10" xr3:uid="{EF910DC5-8348-41AD-9328-5A968A86BB60}" name="Svara kategorija_x000a_Weight category" dataDxfId="58"/>
    <tableColumn id="3" xr3:uid="{18AA1129-3715-4B46-9CFE-B0E4A3DE68EB}" name="Valsts_x000a_Country" dataDxfId="57"/>
    <tableColumn id="18" xr3:uid="{FBF5DB65-CD02-466B-9C87-557A00F34ED4}" name="Vārds Uzvārds_x000a_Name Surname" dataDxfId="56"/>
    <tableColumn id="12" xr3:uid="{51DF5509-A651-4265-909E-DFF20D9E28B5}" name="Vingrinājumi_x000a_Exercises" dataDxfId="55"/>
    <tableColumn id="13" xr3:uid="{A05027FB-A98D-41E3-A97D-0EC489D1D19E}" name="Svarbumbas svars_x000a_KB weight" dataDxfId="54"/>
    <tableColumn id="4" xr3:uid="{176461D5-38A9-4324-9A82-3424638CDC33}" name="Reizes Reps" dataDxfId="53"/>
    <tableColumn id="5" xr3:uid="{67D9985F-6991-4369-9A2E-82BB5F20BDA0}" name="Coefficient" dataDxfId="52"/>
    <tableColumn id="6" xr3:uid="{7674139F-AF7E-4906-B0FE-6CE9ECDF1338}" name="Rezultāts_x000a_Result2" dataDxfId="51">
      <calculatedColumnFormula>Table116144914685165768081616224917[[#This Row],[Coefficient]]*Table116144914685165768081616224917[[#This Row],[Svarbumbas svars
KB weight]]</calculatedColumnFormula>
    </tableColumn>
    <tableColumn id="7" xr3:uid="{EAF5C04D-6541-46F0-AD32-26AB3D6A9D2E}" name="Dz.gads_x000a_Born year22" dataDxfId="50"/>
    <tableColumn id="9" xr3:uid="{027220B1-4906-450D-9BA5-78C4D6CD7AA6}" name="Svars_x000a_Weight22" dataDxfId="49"/>
    <tableColumn id="11" xr3:uid="{54DB2F41-E16C-414F-8E1E-F9732567D2A5}" name="Vieta_x000a_Place" dataDxfId="4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5BEBA30-BFBE-4B20-A37E-A93DDB1A442D}" name="Table116144914685165768081616224912" displayName="Table116144914685165768081616224912" ref="A16:M34" totalsRowShown="0" headerRowDxfId="47" dataDxfId="45" headerRowBorderDxfId="46">
  <autoFilter ref="A16:M34" xr:uid="{B721ACB7-48DA-4496-96D5-39F0DF01D319}"/>
  <tableColumns count="13">
    <tableColumn id="1" xr3:uid="{1FA8F4B9-2027-4FBB-988B-D7730EC2CFB8}" name="Starta Laiks_x000a_Start Time" dataDxfId="44"/>
    <tableColumn id="2" xr3:uid="{534612D9-EAAA-4DE7-B72D-7CDB32388C32}" name="Pūsma/grīda_x000a_Flight/platform" dataDxfId="43"/>
    <tableColumn id="10" xr3:uid="{B2DC5B45-2999-4D1D-BB4A-759CBB8A31DF}" name="Svara kategorija_x000a_Weight category" dataDxfId="42"/>
    <tableColumn id="3" xr3:uid="{376AACD3-0999-44C0-96CB-5187ECB3D518}" name="Valsts_x000a_Country" dataDxfId="41"/>
    <tableColumn id="18" xr3:uid="{2485B903-4F5C-4C0F-9FC1-9858472CE4E0}" name="Vārds Uzvārds_x000a_Name Surname" dataDxfId="40"/>
    <tableColumn id="12" xr3:uid="{62947746-A07C-4E07-A8F9-138425F59900}" name="Vingrinājumi_x000a_Exercises" dataDxfId="39"/>
    <tableColumn id="13" xr3:uid="{54BFC9FE-447B-4599-B083-628CB884D75A}" name="Svarbumbas svars_x000a_KB weight" dataDxfId="38"/>
    <tableColumn id="4" xr3:uid="{D52755EF-0DFD-4AB8-A22D-71DEE61F018B}" name="Reizes Reps" dataDxfId="37"/>
    <tableColumn id="5" xr3:uid="{DCB6B2C9-723B-4D88-BE53-EDBBC2CCCCA7}" name="Coefficient" dataDxfId="36"/>
    <tableColumn id="6" xr3:uid="{4BA716ED-AC28-46E9-8AE9-9C42DD4F414F}" name="Rezultāts_x000a_Result2" dataDxfId="35">
      <calculatedColumnFormula>Table116144914685165768081616224912[[#This Row],[Coefficient]]*Table116144914685165768081616224912[[#This Row],[Svarbumbas svars
KB weight]]</calculatedColumnFormula>
    </tableColumn>
    <tableColumn id="7" xr3:uid="{11F03310-C594-4923-8797-0AC178D8C387}" name="Dz.gads_x000a_Born year22" dataDxfId="34"/>
    <tableColumn id="9" xr3:uid="{7D1632C5-9235-4DE1-AA2D-F451A407DFE4}" name="Svars_x000a_Weight22" dataDxfId="33"/>
    <tableColumn id="11" xr3:uid="{BCF8923B-AFDF-497F-829E-FE96BCFAD6EA}" name="Vieta_x000a_Place" dataDxfId="32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7D18F22-DCF8-4800-9B09-4933B4891D9F}" name="Table11614491468516576808161622351013" displayName="Table11614491468516576808161622351013" ref="A37:M43" totalsRowShown="0" headerRowDxfId="31" dataDxfId="29" headerRowBorderDxfId="30">
  <autoFilter ref="A37:M43" xr:uid="{29D2F43D-DB7B-4DFA-9E28-D3895FF25886}"/>
  <tableColumns count="13">
    <tableColumn id="1" xr3:uid="{3413FB38-BBD6-44F5-99DF-E8ACDE52D514}" name="Starta Laiks_x000a_Start Time" dataDxfId="28"/>
    <tableColumn id="2" xr3:uid="{CA0A4660-C583-4780-B0B3-71C99887FCCC}" name="Pūsma/grīda_x000a_Flight/platform" dataDxfId="27"/>
    <tableColumn id="10" xr3:uid="{FE5F7DFD-4D54-48CD-83C1-A51F18263440}" name="Svara kategorija_x000a_Weight category" dataDxfId="26"/>
    <tableColumn id="3" xr3:uid="{FFC48675-4867-4D71-8CA7-1D8CB6B1D827}" name="Valsts_x000a_Country" dataDxfId="25"/>
    <tableColumn id="18" xr3:uid="{552A9D1F-9002-4762-8BDA-A72980066E49}" name="Vārds Uzvārds_x000a_Name Surname" dataDxfId="24"/>
    <tableColumn id="12" xr3:uid="{2CAE5A69-15D1-4B80-A00C-5B32B3E2D4E1}" name="Vingrinājumi_x000a_Exercises" dataDxfId="23"/>
    <tableColumn id="13" xr3:uid="{FA2980B0-0A46-44B5-89D1-BA5DD485BA88}" name="Svarbumbas svars_x000a_KB weight" dataDxfId="22"/>
    <tableColumn id="4" xr3:uid="{01F65758-28EE-44E2-A37D-FFC2F2983340}" name="Reizes Reps" dataDxfId="21"/>
    <tableColumn id="5" xr3:uid="{3E620B9D-073F-48E5-843A-3CFC8B4E7385}" name="Coefficient" dataDxfId="20"/>
    <tableColumn id="6" xr3:uid="{2D1D7848-6D82-438B-B0FC-8A5FEFB9AFF9}" name="Rezultāts_x000a_Result2" dataDxfId="19">
      <calculatedColumnFormula>Table11614491468516576808161622351013[[#This Row],[Coefficient]]*Table11614491468516576808161622351013[[#This Row],[Svarbumbas svars
KB weight]]</calculatedColumnFormula>
    </tableColumn>
    <tableColumn id="7" xr3:uid="{941EA25F-D28F-49FC-9F7E-35284D860E0F}" name="Dz.gads_x000a_Born year22" dataDxfId="18"/>
    <tableColumn id="9" xr3:uid="{84474FA9-665A-4CA5-BA9F-975CCDAB3ABE}" name="Svars_x000a_Weight22" dataDxfId="17"/>
    <tableColumn id="11" xr3:uid="{BC3DD77C-E7B2-4AE6-92FD-2B4F12DC5322}" name="Vieta_x000a_Place" dataDxfId="1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drawing" Target="../drawings/drawing8.xml"/><Relationship Id="rId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A4CD2-DE06-4D93-A467-5519222C0AB8}">
  <dimension ref="A1:P40"/>
  <sheetViews>
    <sheetView topLeftCell="A12" workbookViewId="0">
      <selection activeCell="L23" sqref="L23"/>
    </sheetView>
  </sheetViews>
  <sheetFormatPr defaultColWidth="11.44140625" defaultRowHeight="14.4" x14ac:dyDescent="0.3"/>
  <cols>
    <col min="1" max="1" width="11.33203125" style="11" customWidth="1"/>
    <col min="2" max="2" width="20.5546875" style="11" customWidth="1"/>
    <col min="3" max="3" width="14.88671875" style="11" customWidth="1"/>
    <col min="4" max="4" width="10.33203125" style="11" customWidth="1"/>
    <col min="5" max="5" width="21.88671875" style="11" customWidth="1"/>
    <col min="6" max="6" width="21.44140625" style="12" customWidth="1"/>
    <col min="7" max="7" width="9.33203125" style="11" customWidth="1"/>
    <col min="8" max="8" width="8.44140625" style="13" customWidth="1"/>
    <col min="9" max="9" width="9.33203125" style="91" customWidth="1"/>
    <col min="10" max="10" width="8.6640625" style="11" customWidth="1"/>
    <col min="11" max="11" width="9" style="11" customWidth="1"/>
    <col min="12" max="12" width="8.109375" style="1" customWidth="1"/>
    <col min="13" max="13" width="8" style="1" customWidth="1"/>
    <col min="14" max="237" width="11.44140625" style="1"/>
    <col min="238" max="238" width="18.44140625" style="1" customWidth="1"/>
    <col min="239" max="239" width="15.33203125" style="1" customWidth="1"/>
    <col min="240" max="240" width="9.44140625" style="1" customWidth="1"/>
    <col min="241" max="241" width="8.88671875" style="1" customWidth="1"/>
    <col min="242" max="242" width="21.44140625" style="1" customWidth="1"/>
    <col min="243" max="243" width="7.44140625" style="1" customWidth="1"/>
    <col min="244" max="244" width="8.44140625" style="1" customWidth="1"/>
    <col min="245" max="245" width="9.33203125" style="1" customWidth="1"/>
    <col min="246" max="246" width="8.109375" style="1" customWidth="1"/>
    <col min="247" max="248" width="8.6640625" style="1" customWidth="1"/>
    <col min="249" max="249" width="19" style="1" customWidth="1"/>
    <col min="250" max="250" width="14.109375" style="1" customWidth="1"/>
    <col min="251" max="251" width="7.44140625" style="1" customWidth="1"/>
    <col min="252" max="252" width="8.109375" style="1" customWidth="1"/>
    <col min="253" max="253" width="10" style="1" customWidth="1"/>
    <col min="254" max="254" width="16.6640625" style="1" customWidth="1"/>
    <col min="255" max="493" width="11.44140625" style="1"/>
    <col min="494" max="494" width="18.44140625" style="1" customWidth="1"/>
    <col min="495" max="495" width="15.33203125" style="1" customWidth="1"/>
    <col min="496" max="496" width="9.44140625" style="1" customWidth="1"/>
    <col min="497" max="497" width="8.88671875" style="1" customWidth="1"/>
    <col min="498" max="498" width="21.44140625" style="1" customWidth="1"/>
    <col min="499" max="499" width="7.44140625" style="1" customWidth="1"/>
    <col min="500" max="500" width="8.44140625" style="1" customWidth="1"/>
    <col min="501" max="501" width="9.33203125" style="1" customWidth="1"/>
    <col min="502" max="502" width="8.109375" style="1" customWidth="1"/>
    <col min="503" max="504" width="8.6640625" style="1" customWidth="1"/>
    <col min="505" max="505" width="19" style="1" customWidth="1"/>
    <col min="506" max="506" width="14.109375" style="1" customWidth="1"/>
    <col min="507" max="507" width="7.44140625" style="1" customWidth="1"/>
    <col min="508" max="508" width="8.109375" style="1" customWidth="1"/>
    <col min="509" max="509" width="10" style="1" customWidth="1"/>
    <col min="510" max="510" width="16.6640625" style="1" customWidth="1"/>
    <col min="511" max="749" width="11.44140625" style="1"/>
    <col min="750" max="750" width="18.44140625" style="1" customWidth="1"/>
    <col min="751" max="751" width="15.33203125" style="1" customWidth="1"/>
    <col min="752" max="752" width="9.44140625" style="1" customWidth="1"/>
    <col min="753" max="753" width="8.88671875" style="1" customWidth="1"/>
    <col min="754" max="754" width="21.44140625" style="1" customWidth="1"/>
    <col min="755" max="755" width="7.44140625" style="1" customWidth="1"/>
    <col min="756" max="756" width="8.44140625" style="1" customWidth="1"/>
    <col min="757" max="757" width="9.33203125" style="1" customWidth="1"/>
    <col min="758" max="758" width="8.109375" style="1" customWidth="1"/>
    <col min="759" max="760" width="8.6640625" style="1" customWidth="1"/>
    <col min="761" max="761" width="19" style="1" customWidth="1"/>
    <col min="762" max="762" width="14.109375" style="1" customWidth="1"/>
    <col min="763" max="763" width="7.44140625" style="1" customWidth="1"/>
    <col min="764" max="764" width="8.109375" style="1" customWidth="1"/>
    <col min="765" max="765" width="10" style="1" customWidth="1"/>
    <col min="766" max="766" width="16.6640625" style="1" customWidth="1"/>
    <col min="767" max="1005" width="11.44140625" style="1"/>
    <col min="1006" max="1006" width="18.44140625" style="1" customWidth="1"/>
    <col min="1007" max="1007" width="15.33203125" style="1" customWidth="1"/>
    <col min="1008" max="1008" width="9.44140625" style="1" customWidth="1"/>
    <col min="1009" max="1009" width="8.88671875" style="1" customWidth="1"/>
    <col min="1010" max="1010" width="21.44140625" style="1" customWidth="1"/>
    <col min="1011" max="1011" width="7.44140625" style="1" customWidth="1"/>
    <col min="1012" max="1012" width="8.44140625" style="1" customWidth="1"/>
    <col min="1013" max="1013" width="9.33203125" style="1" customWidth="1"/>
    <col min="1014" max="1014" width="8.109375" style="1" customWidth="1"/>
    <col min="1015" max="1016" width="8.6640625" style="1" customWidth="1"/>
    <col min="1017" max="1017" width="19" style="1" customWidth="1"/>
    <col min="1018" max="1018" width="14.109375" style="1" customWidth="1"/>
    <col min="1019" max="1019" width="7.44140625" style="1" customWidth="1"/>
    <col min="1020" max="1020" width="8.109375" style="1" customWidth="1"/>
    <col min="1021" max="1021" width="10" style="1" customWidth="1"/>
    <col min="1022" max="1022" width="16.6640625" style="1" customWidth="1"/>
    <col min="1023" max="1261" width="11.44140625" style="1"/>
    <col min="1262" max="1262" width="18.44140625" style="1" customWidth="1"/>
    <col min="1263" max="1263" width="15.33203125" style="1" customWidth="1"/>
    <col min="1264" max="1264" width="9.44140625" style="1" customWidth="1"/>
    <col min="1265" max="1265" width="8.88671875" style="1" customWidth="1"/>
    <col min="1266" max="1266" width="21.44140625" style="1" customWidth="1"/>
    <col min="1267" max="1267" width="7.44140625" style="1" customWidth="1"/>
    <col min="1268" max="1268" width="8.44140625" style="1" customWidth="1"/>
    <col min="1269" max="1269" width="9.33203125" style="1" customWidth="1"/>
    <col min="1270" max="1270" width="8.109375" style="1" customWidth="1"/>
    <col min="1271" max="1272" width="8.6640625" style="1" customWidth="1"/>
    <col min="1273" max="1273" width="19" style="1" customWidth="1"/>
    <col min="1274" max="1274" width="14.109375" style="1" customWidth="1"/>
    <col min="1275" max="1275" width="7.44140625" style="1" customWidth="1"/>
    <col min="1276" max="1276" width="8.109375" style="1" customWidth="1"/>
    <col min="1277" max="1277" width="10" style="1" customWidth="1"/>
    <col min="1278" max="1278" width="16.6640625" style="1" customWidth="1"/>
    <col min="1279" max="1517" width="11.44140625" style="1"/>
    <col min="1518" max="1518" width="18.44140625" style="1" customWidth="1"/>
    <col min="1519" max="1519" width="15.33203125" style="1" customWidth="1"/>
    <col min="1520" max="1520" width="9.44140625" style="1" customWidth="1"/>
    <col min="1521" max="1521" width="8.88671875" style="1" customWidth="1"/>
    <col min="1522" max="1522" width="21.44140625" style="1" customWidth="1"/>
    <col min="1523" max="1523" width="7.44140625" style="1" customWidth="1"/>
    <col min="1524" max="1524" width="8.44140625" style="1" customWidth="1"/>
    <col min="1525" max="1525" width="9.33203125" style="1" customWidth="1"/>
    <col min="1526" max="1526" width="8.109375" style="1" customWidth="1"/>
    <col min="1527" max="1528" width="8.6640625" style="1" customWidth="1"/>
    <col min="1529" max="1529" width="19" style="1" customWidth="1"/>
    <col min="1530" max="1530" width="14.109375" style="1" customWidth="1"/>
    <col min="1531" max="1531" width="7.44140625" style="1" customWidth="1"/>
    <col min="1532" max="1532" width="8.109375" style="1" customWidth="1"/>
    <col min="1533" max="1533" width="10" style="1" customWidth="1"/>
    <col min="1534" max="1534" width="16.6640625" style="1" customWidth="1"/>
    <col min="1535" max="1773" width="11.44140625" style="1"/>
    <col min="1774" max="1774" width="18.44140625" style="1" customWidth="1"/>
    <col min="1775" max="1775" width="15.33203125" style="1" customWidth="1"/>
    <col min="1776" max="1776" width="9.44140625" style="1" customWidth="1"/>
    <col min="1777" max="1777" width="8.88671875" style="1" customWidth="1"/>
    <col min="1778" max="1778" width="21.44140625" style="1" customWidth="1"/>
    <col min="1779" max="1779" width="7.44140625" style="1" customWidth="1"/>
    <col min="1780" max="1780" width="8.44140625" style="1" customWidth="1"/>
    <col min="1781" max="1781" width="9.33203125" style="1" customWidth="1"/>
    <col min="1782" max="1782" width="8.109375" style="1" customWidth="1"/>
    <col min="1783" max="1784" width="8.6640625" style="1" customWidth="1"/>
    <col min="1785" max="1785" width="19" style="1" customWidth="1"/>
    <col min="1786" max="1786" width="14.109375" style="1" customWidth="1"/>
    <col min="1787" max="1787" width="7.44140625" style="1" customWidth="1"/>
    <col min="1788" max="1788" width="8.109375" style="1" customWidth="1"/>
    <col min="1789" max="1789" width="10" style="1" customWidth="1"/>
    <col min="1790" max="1790" width="16.6640625" style="1" customWidth="1"/>
    <col min="1791" max="2029" width="11.44140625" style="1"/>
    <col min="2030" max="2030" width="18.44140625" style="1" customWidth="1"/>
    <col min="2031" max="2031" width="15.33203125" style="1" customWidth="1"/>
    <col min="2032" max="2032" width="9.44140625" style="1" customWidth="1"/>
    <col min="2033" max="2033" width="8.88671875" style="1" customWidth="1"/>
    <col min="2034" max="2034" width="21.44140625" style="1" customWidth="1"/>
    <col min="2035" max="2035" width="7.44140625" style="1" customWidth="1"/>
    <col min="2036" max="2036" width="8.44140625" style="1" customWidth="1"/>
    <col min="2037" max="2037" width="9.33203125" style="1" customWidth="1"/>
    <col min="2038" max="2038" width="8.109375" style="1" customWidth="1"/>
    <col min="2039" max="2040" width="8.6640625" style="1" customWidth="1"/>
    <col min="2041" max="2041" width="19" style="1" customWidth="1"/>
    <col min="2042" max="2042" width="14.109375" style="1" customWidth="1"/>
    <col min="2043" max="2043" width="7.44140625" style="1" customWidth="1"/>
    <col min="2044" max="2044" width="8.109375" style="1" customWidth="1"/>
    <col min="2045" max="2045" width="10" style="1" customWidth="1"/>
    <col min="2046" max="2046" width="16.6640625" style="1" customWidth="1"/>
    <col min="2047" max="2285" width="11.44140625" style="1"/>
    <col min="2286" max="2286" width="18.44140625" style="1" customWidth="1"/>
    <col min="2287" max="2287" width="15.33203125" style="1" customWidth="1"/>
    <col min="2288" max="2288" width="9.44140625" style="1" customWidth="1"/>
    <col min="2289" max="2289" width="8.88671875" style="1" customWidth="1"/>
    <col min="2290" max="2290" width="21.44140625" style="1" customWidth="1"/>
    <col min="2291" max="2291" width="7.44140625" style="1" customWidth="1"/>
    <col min="2292" max="2292" width="8.44140625" style="1" customWidth="1"/>
    <col min="2293" max="2293" width="9.33203125" style="1" customWidth="1"/>
    <col min="2294" max="2294" width="8.109375" style="1" customWidth="1"/>
    <col min="2295" max="2296" width="8.6640625" style="1" customWidth="1"/>
    <col min="2297" max="2297" width="19" style="1" customWidth="1"/>
    <col min="2298" max="2298" width="14.109375" style="1" customWidth="1"/>
    <col min="2299" max="2299" width="7.44140625" style="1" customWidth="1"/>
    <col min="2300" max="2300" width="8.109375" style="1" customWidth="1"/>
    <col min="2301" max="2301" width="10" style="1" customWidth="1"/>
    <col min="2302" max="2302" width="16.6640625" style="1" customWidth="1"/>
    <col min="2303" max="2541" width="11.44140625" style="1"/>
    <col min="2542" max="2542" width="18.44140625" style="1" customWidth="1"/>
    <col min="2543" max="2543" width="15.33203125" style="1" customWidth="1"/>
    <col min="2544" max="2544" width="9.44140625" style="1" customWidth="1"/>
    <col min="2545" max="2545" width="8.88671875" style="1" customWidth="1"/>
    <col min="2546" max="2546" width="21.44140625" style="1" customWidth="1"/>
    <col min="2547" max="2547" width="7.44140625" style="1" customWidth="1"/>
    <col min="2548" max="2548" width="8.44140625" style="1" customWidth="1"/>
    <col min="2549" max="2549" width="9.33203125" style="1" customWidth="1"/>
    <col min="2550" max="2550" width="8.109375" style="1" customWidth="1"/>
    <col min="2551" max="2552" width="8.6640625" style="1" customWidth="1"/>
    <col min="2553" max="2553" width="19" style="1" customWidth="1"/>
    <col min="2554" max="2554" width="14.109375" style="1" customWidth="1"/>
    <col min="2555" max="2555" width="7.44140625" style="1" customWidth="1"/>
    <col min="2556" max="2556" width="8.109375" style="1" customWidth="1"/>
    <col min="2557" max="2557" width="10" style="1" customWidth="1"/>
    <col min="2558" max="2558" width="16.6640625" style="1" customWidth="1"/>
    <col min="2559" max="2797" width="11.44140625" style="1"/>
    <col min="2798" max="2798" width="18.44140625" style="1" customWidth="1"/>
    <col min="2799" max="2799" width="15.33203125" style="1" customWidth="1"/>
    <col min="2800" max="2800" width="9.44140625" style="1" customWidth="1"/>
    <col min="2801" max="2801" width="8.88671875" style="1" customWidth="1"/>
    <col min="2802" max="2802" width="21.44140625" style="1" customWidth="1"/>
    <col min="2803" max="2803" width="7.44140625" style="1" customWidth="1"/>
    <col min="2804" max="2804" width="8.44140625" style="1" customWidth="1"/>
    <col min="2805" max="2805" width="9.33203125" style="1" customWidth="1"/>
    <col min="2806" max="2806" width="8.109375" style="1" customWidth="1"/>
    <col min="2807" max="2808" width="8.6640625" style="1" customWidth="1"/>
    <col min="2809" max="2809" width="19" style="1" customWidth="1"/>
    <col min="2810" max="2810" width="14.109375" style="1" customWidth="1"/>
    <col min="2811" max="2811" width="7.44140625" style="1" customWidth="1"/>
    <col min="2812" max="2812" width="8.109375" style="1" customWidth="1"/>
    <col min="2813" max="2813" width="10" style="1" customWidth="1"/>
    <col min="2814" max="2814" width="16.6640625" style="1" customWidth="1"/>
    <col min="2815" max="3053" width="11.44140625" style="1"/>
    <col min="3054" max="3054" width="18.44140625" style="1" customWidth="1"/>
    <col min="3055" max="3055" width="15.33203125" style="1" customWidth="1"/>
    <col min="3056" max="3056" width="9.44140625" style="1" customWidth="1"/>
    <col min="3057" max="3057" width="8.88671875" style="1" customWidth="1"/>
    <col min="3058" max="3058" width="21.44140625" style="1" customWidth="1"/>
    <col min="3059" max="3059" width="7.44140625" style="1" customWidth="1"/>
    <col min="3060" max="3060" width="8.44140625" style="1" customWidth="1"/>
    <col min="3061" max="3061" width="9.33203125" style="1" customWidth="1"/>
    <col min="3062" max="3062" width="8.109375" style="1" customWidth="1"/>
    <col min="3063" max="3064" width="8.6640625" style="1" customWidth="1"/>
    <col min="3065" max="3065" width="19" style="1" customWidth="1"/>
    <col min="3066" max="3066" width="14.109375" style="1" customWidth="1"/>
    <col min="3067" max="3067" width="7.44140625" style="1" customWidth="1"/>
    <col min="3068" max="3068" width="8.109375" style="1" customWidth="1"/>
    <col min="3069" max="3069" width="10" style="1" customWidth="1"/>
    <col min="3070" max="3070" width="16.6640625" style="1" customWidth="1"/>
    <col min="3071" max="3309" width="11.44140625" style="1"/>
    <col min="3310" max="3310" width="18.44140625" style="1" customWidth="1"/>
    <col min="3311" max="3311" width="15.33203125" style="1" customWidth="1"/>
    <col min="3312" max="3312" width="9.44140625" style="1" customWidth="1"/>
    <col min="3313" max="3313" width="8.88671875" style="1" customWidth="1"/>
    <col min="3314" max="3314" width="21.44140625" style="1" customWidth="1"/>
    <col min="3315" max="3315" width="7.44140625" style="1" customWidth="1"/>
    <col min="3316" max="3316" width="8.44140625" style="1" customWidth="1"/>
    <col min="3317" max="3317" width="9.33203125" style="1" customWidth="1"/>
    <col min="3318" max="3318" width="8.109375" style="1" customWidth="1"/>
    <col min="3319" max="3320" width="8.6640625" style="1" customWidth="1"/>
    <col min="3321" max="3321" width="19" style="1" customWidth="1"/>
    <col min="3322" max="3322" width="14.109375" style="1" customWidth="1"/>
    <col min="3323" max="3323" width="7.44140625" style="1" customWidth="1"/>
    <col min="3324" max="3324" width="8.109375" style="1" customWidth="1"/>
    <col min="3325" max="3325" width="10" style="1" customWidth="1"/>
    <col min="3326" max="3326" width="16.6640625" style="1" customWidth="1"/>
    <col min="3327" max="3565" width="11.44140625" style="1"/>
    <col min="3566" max="3566" width="18.44140625" style="1" customWidth="1"/>
    <col min="3567" max="3567" width="15.33203125" style="1" customWidth="1"/>
    <col min="3568" max="3568" width="9.44140625" style="1" customWidth="1"/>
    <col min="3569" max="3569" width="8.88671875" style="1" customWidth="1"/>
    <col min="3570" max="3570" width="21.44140625" style="1" customWidth="1"/>
    <col min="3571" max="3571" width="7.44140625" style="1" customWidth="1"/>
    <col min="3572" max="3572" width="8.44140625" style="1" customWidth="1"/>
    <col min="3573" max="3573" width="9.33203125" style="1" customWidth="1"/>
    <col min="3574" max="3574" width="8.109375" style="1" customWidth="1"/>
    <col min="3575" max="3576" width="8.6640625" style="1" customWidth="1"/>
    <col min="3577" max="3577" width="19" style="1" customWidth="1"/>
    <col min="3578" max="3578" width="14.109375" style="1" customWidth="1"/>
    <col min="3579" max="3579" width="7.44140625" style="1" customWidth="1"/>
    <col min="3580" max="3580" width="8.109375" style="1" customWidth="1"/>
    <col min="3581" max="3581" width="10" style="1" customWidth="1"/>
    <col min="3582" max="3582" width="16.6640625" style="1" customWidth="1"/>
    <col min="3583" max="3821" width="11.44140625" style="1"/>
    <col min="3822" max="3822" width="18.44140625" style="1" customWidth="1"/>
    <col min="3823" max="3823" width="15.33203125" style="1" customWidth="1"/>
    <col min="3824" max="3824" width="9.44140625" style="1" customWidth="1"/>
    <col min="3825" max="3825" width="8.88671875" style="1" customWidth="1"/>
    <col min="3826" max="3826" width="21.44140625" style="1" customWidth="1"/>
    <col min="3827" max="3827" width="7.44140625" style="1" customWidth="1"/>
    <col min="3828" max="3828" width="8.44140625" style="1" customWidth="1"/>
    <col min="3829" max="3829" width="9.33203125" style="1" customWidth="1"/>
    <col min="3830" max="3830" width="8.109375" style="1" customWidth="1"/>
    <col min="3831" max="3832" width="8.6640625" style="1" customWidth="1"/>
    <col min="3833" max="3833" width="19" style="1" customWidth="1"/>
    <col min="3834" max="3834" width="14.109375" style="1" customWidth="1"/>
    <col min="3835" max="3835" width="7.44140625" style="1" customWidth="1"/>
    <col min="3836" max="3836" width="8.109375" style="1" customWidth="1"/>
    <col min="3837" max="3837" width="10" style="1" customWidth="1"/>
    <col min="3838" max="3838" width="16.6640625" style="1" customWidth="1"/>
    <col min="3839" max="4077" width="11.44140625" style="1"/>
    <col min="4078" max="4078" width="18.44140625" style="1" customWidth="1"/>
    <col min="4079" max="4079" width="15.33203125" style="1" customWidth="1"/>
    <col min="4080" max="4080" width="9.44140625" style="1" customWidth="1"/>
    <col min="4081" max="4081" width="8.88671875" style="1" customWidth="1"/>
    <col min="4082" max="4082" width="21.44140625" style="1" customWidth="1"/>
    <col min="4083" max="4083" width="7.44140625" style="1" customWidth="1"/>
    <col min="4084" max="4084" width="8.44140625" style="1" customWidth="1"/>
    <col min="4085" max="4085" width="9.33203125" style="1" customWidth="1"/>
    <col min="4086" max="4086" width="8.109375" style="1" customWidth="1"/>
    <col min="4087" max="4088" width="8.6640625" style="1" customWidth="1"/>
    <col min="4089" max="4089" width="19" style="1" customWidth="1"/>
    <col min="4090" max="4090" width="14.109375" style="1" customWidth="1"/>
    <col min="4091" max="4091" width="7.44140625" style="1" customWidth="1"/>
    <col min="4092" max="4092" width="8.109375" style="1" customWidth="1"/>
    <col min="4093" max="4093" width="10" style="1" customWidth="1"/>
    <col min="4094" max="4094" width="16.6640625" style="1" customWidth="1"/>
    <col min="4095" max="4333" width="11.44140625" style="1"/>
    <col min="4334" max="4334" width="18.44140625" style="1" customWidth="1"/>
    <col min="4335" max="4335" width="15.33203125" style="1" customWidth="1"/>
    <col min="4336" max="4336" width="9.44140625" style="1" customWidth="1"/>
    <col min="4337" max="4337" width="8.88671875" style="1" customWidth="1"/>
    <col min="4338" max="4338" width="21.44140625" style="1" customWidth="1"/>
    <col min="4339" max="4339" width="7.44140625" style="1" customWidth="1"/>
    <col min="4340" max="4340" width="8.44140625" style="1" customWidth="1"/>
    <col min="4341" max="4341" width="9.33203125" style="1" customWidth="1"/>
    <col min="4342" max="4342" width="8.109375" style="1" customWidth="1"/>
    <col min="4343" max="4344" width="8.6640625" style="1" customWidth="1"/>
    <col min="4345" max="4345" width="19" style="1" customWidth="1"/>
    <col min="4346" max="4346" width="14.109375" style="1" customWidth="1"/>
    <col min="4347" max="4347" width="7.44140625" style="1" customWidth="1"/>
    <col min="4348" max="4348" width="8.109375" style="1" customWidth="1"/>
    <col min="4349" max="4349" width="10" style="1" customWidth="1"/>
    <col min="4350" max="4350" width="16.6640625" style="1" customWidth="1"/>
    <col min="4351" max="4589" width="11.44140625" style="1"/>
    <col min="4590" max="4590" width="18.44140625" style="1" customWidth="1"/>
    <col min="4591" max="4591" width="15.33203125" style="1" customWidth="1"/>
    <col min="4592" max="4592" width="9.44140625" style="1" customWidth="1"/>
    <col min="4593" max="4593" width="8.88671875" style="1" customWidth="1"/>
    <col min="4594" max="4594" width="21.44140625" style="1" customWidth="1"/>
    <col min="4595" max="4595" width="7.44140625" style="1" customWidth="1"/>
    <col min="4596" max="4596" width="8.44140625" style="1" customWidth="1"/>
    <col min="4597" max="4597" width="9.33203125" style="1" customWidth="1"/>
    <col min="4598" max="4598" width="8.109375" style="1" customWidth="1"/>
    <col min="4599" max="4600" width="8.6640625" style="1" customWidth="1"/>
    <col min="4601" max="4601" width="19" style="1" customWidth="1"/>
    <col min="4602" max="4602" width="14.109375" style="1" customWidth="1"/>
    <col min="4603" max="4603" width="7.44140625" style="1" customWidth="1"/>
    <col min="4604" max="4604" width="8.109375" style="1" customWidth="1"/>
    <col min="4605" max="4605" width="10" style="1" customWidth="1"/>
    <col min="4606" max="4606" width="16.6640625" style="1" customWidth="1"/>
    <col min="4607" max="4845" width="11.44140625" style="1"/>
    <col min="4846" max="4846" width="18.44140625" style="1" customWidth="1"/>
    <col min="4847" max="4847" width="15.33203125" style="1" customWidth="1"/>
    <col min="4848" max="4848" width="9.44140625" style="1" customWidth="1"/>
    <col min="4849" max="4849" width="8.88671875" style="1" customWidth="1"/>
    <col min="4850" max="4850" width="21.44140625" style="1" customWidth="1"/>
    <col min="4851" max="4851" width="7.44140625" style="1" customWidth="1"/>
    <col min="4852" max="4852" width="8.44140625" style="1" customWidth="1"/>
    <col min="4853" max="4853" width="9.33203125" style="1" customWidth="1"/>
    <col min="4854" max="4854" width="8.109375" style="1" customWidth="1"/>
    <col min="4855" max="4856" width="8.6640625" style="1" customWidth="1"/>
    <col min="4857" max="4857" width="19" style="1" customWidth="1"/>
    <col min="4858" max="4858" width="14.109375" style="1" customWidth="1"/>
    <col min="4859" max="4859" width="7.44140625" style="1" customWidth="1"/>
    <col min="4860" max="4860" width="8.109375" style="1" customWidth="1"/>
    <col min="4861" max="4861" width="10" style="1" customWidth="1"/>
    <col min="4862" max="4862" width="16.6640625" style="1" customWidth="1"/>
    <col min="4863" max="5101" width="11.44140625" style="1"/>
    <col min="5102" max="5102" width="18.44140625" style="1" customWidth="1"/>
    <col min="5103" max="5103" width="15.33203125" style="1" customWidth="1"/>
    <col min="5104" max="5104" width="9.44140625" style="1" customWidth="1"/>
    <col min="5105" max="5105" width="8.88671875" style="1" customWidth="1"/>
    <col min="5106" max="5106" width="21.44140625" style="1" customWidth="1"/>
    <col min="5107" max="5107" width="7.44140625" style="1" customWidth="1"/>
    <col min="5108" max="5108" width="8.44140625" style="1" customWidth="1"/>
    <col min="5109" max="5109" width="9.33203125" style="1" customWidth="1"/>
    <col min="5110" max="5110" width="8.109375" style="1" customWidth="1"/>
    <col min="5111" max="5112" width="8.6640625" style="1" customWidth="1"/>
    <col min="5113" max="5113" width="19" style="1" customWidth="1"/>
    <col min="5114" max="5114" width="14.109375" style="1" customWidth="1"/>
    <col min="5115" max="5115" width="7.44140625" style="1" customWidth="1"/>
    <col min="5116" max="5116" width="8.109375" style="1" customWidth="1"/>
    <col min="5117" max="5117" width="10" style="1" customWidth="1"/>
    <col min="5118" max="5118" width="16.6640625" style="1" customWidth="1"/>
    <col min="5119" max="5357" width="11.44140625" style="1"/>
    <col min="5358" max="5358" width="18.44140625" style="1" customWidth="1"/>
    <col min="5359" max="5359" width="15.33203125" style="1" customWidth="1"/>
    <col min="5360" max="5360" width="9.44140625" style="1" customWidth="1"/>
    <col min="5361" max="5361" width="8.88671875" style="1" customWidth="1"/>
    <col min="5362" max="5362" width="21.44140625" style="1" customWidth="1"/>
    <col min="5363" max="5363" width="7.44140625" style="1" customWidth="1"/>
    <col min="5364" max="5364" width="8.44140625" style="1" customWidth="1"/>
    <col min="5365" max="5365" width="9.33203125" style="1" customWidth="1"/>
    <col min="5366" max="5366" width="8.109375" style="1" customWidth="1"/>
    <col min="5367" max="5368" width="8.6640625" style="1" customWidth="1"/>
    <col min="5369" max="5369" width="19" style="1" customWidth="1"/>
    <col min="5370" max="5370" width="14.109375" style="1" customWidth="1"/>
    <col min="5371" max="5371" width="7.44140625" style="1" customWidth="1"/>
    <col min="5372" max="5372" width="8.109375" style="1" customWidth="1"/>
    <col min="5373" max="5373" width="10" style="1" customWidth="1"/>
    <col min="5374" max="5374" width="16.6640625" style="1" customWidth="1"/>
    <col min="5375" max="5613" width="11.44140625" style="1"/>
    <col min="5614" max="5614" width="18.44140625" style="1" customWidth="1"/>
    <col min="5615" max="5615" width="15.33203125" style="1" customWidth="1"/>
    <col min="5616" max="5616" width="9.44140625" style="1" customWidth="1"/>
    <col min="5617" max="5617" width="8.88671875" style="1" customWidth="1"/>
    <col min="5618" max="5618" width="21.44140625" style="1" customWidth="1"/>
    <col min="5619" max="5619" width="7.44140625" style="1" customWidth="1"/>
    <col min="5620" max="5620" width="8.44140625" style="1" customWidth="1"/>
    <col min="5621" max="5621" width="9.33203125" style="1" customWidth="1"/>
    <col min="5622" max="5622" width="8.109375" style="1" customWidth="1"/>
    <col min="5623" max="5624" width="8.6640625" style="1" customWidth="1"/>
    <col min="5625" max="5625" width="19" style="1" customWidth="1"/>
    <col min="5626" max="5626" width="14.109375" style="1" customWidth="1"/>
    <col min="5627" max="5627" width="7.44140625" style="1" customWidth="1"/>
    <col min="5628" max="5628" width="8.109375" style="1" customWidth="1"/>
    <col min="5629" max="5629" width="10" style="1" customWidth="1"/>
    <col min="5630" max="5630" width="16.6640625" style="1" customWidth="1"/>
    <col min="5631" max="5869" width="11.44140625" style="1"/>
    <col min="5870" max="5870" width="18.44140625" style="1" customWidth="1"/>
    <col min="5871" max="5871" width="15.33203125" style="1" customWidth="1"/>
    <col min="5872" max="5872" width="9.44140625" style="1" customWidth="1"/>
    <col min="5873" max="5873" width="8.88671875" style="1" customWidth="1"/>
    <col min="5874" max="5874" width="21.44140625" style="1" customWidth="1"/>
    <col min="5875" max="5875" width="7.44140625" style="1" customWidth="1"/>
    <col min="5876" max="5876" width="8.44140625" style="1" customWidth="1"/>
    <col min="5877" max="5877" width="9.33203125" style="1" customWidth="1"/>
    <col min="5878" max="5878" width="8.109375" style="1" customWidth="1"/>
    <col min="5879" max="5880" width="8.6640625" style="1" customWidth="1"/>
    <col min="5881" max="5881" width="19" style="1" customWidth="1"/>
    <col min="5882" max="5882" width="14.109375" style="1" customWidth="1"/>
    <col min="5883" max="5883" width="7.44140625" style="1" customWidth="1"/>
    <col min="5884" max="5884" width="8.109375" style="1" customWidth="1"/>
    <col min="5885" max="5885" width="10" style="1" customWidth="1"/>
    <col min="5886" max="5886" width="16.6640625" style="1" customWidth="1"/>
    <col min="5887" max="6125" width="11.44140625" style="1"/>
    <col min="6126" max="6126" width="18.44140625" style="1" customWidth="1"/>
    <col min="6127" max="6127" width="15.33203125" style="1" customWidth="1"/>
    <col min="6128" max="6128" width="9.44140625" style="1" customWidth="1"/>
    <col min="6129" max="6129" width="8.88671875" style="1" customWidth="1"/>
    <col min="6130" max="6130" width="21.44140625" style="1" customWidth="1"/>
    <col min="6131" max="6131" width="7.44140625" style="1" customWidth="1"/>
    <col min="6132" max="6132" width="8.44140625" style="1" customWidth="1"/>
    <col min="6133" max="6133" width="9.33203125" style="1" customWidth="1"/>
    <col min="6134" max="6134" width="8.109375" style="1" customWidth="1"/>
    <col min="6135" max="6136" width="8.6640625" style="1" customWidth="1"/>
    <col min="6137" max="6137" width="19" style="1" customWidth="1"/>
    <col min="6138" max="6138" width="14.109375" style="1" customWidth="1"/>
    <col min="6139" max="6139" width="7.44140625" style="1" customWidth="1"/>
    <col min="6140" max="6140" width="8.109375" style="1" customWidth="1"/>
    <col min="6141" max="6141" width="10" style="1" customWidth="1"/>
    <col min="6142" max="6142" width="16.6640625" style="1" customWidth="1"/>
    <col min="6143" max="6381" width="11.44140625" style="1"/>
    <col min="6382" max="6382" width="18.44140625" style="1" customWidth="1"/>
    <col min="6383" max="6383" width="15.33203125" style="1" customWidth="1"/>
    <col min="6384" max="6384" width="9.44140625" style="1" customWidth="1"/>
    <col min="6385" max="6385" width="8.88671875" style="1" customWidth="1"/>
    <col min="6386" max="6386" width="21.44140625" style="1" customWidth="1"/>
    <col min="6387" max="6387" width="7.44140625" style="1" customWidth="1"/>
    <col min="6388" max="6388" width="8.44140625" style="1" customWidth="1"/>
    <col min="6389" max="6389" width="9.33203125" style="1" customWidth="1"/>
    <col min="6390" max="6390" width="8.109375" style="1" customWidth="1"/>
    <col min="6391" max="6392" width="8.6640625" style="1" customWidth="1"/>
    <col min="6393" max="6393" width="19" style="1" customWidth="1"/>
    <col min="6394" max="6394" width="14.109375" style="1" customWidth="1"/>
    <col min="6395" max="6395" width="7.44140625" style="1" customWidth="1"/>
    <col min="6396" max="6396" width="8.109375" style="1" customWidth="1"/>
    <col min="6397" max="6397" width="10" style="1" customWidth="1"/>
    <col min="6398" max="6398" width="16.6640625" style="1" customWidth="1"/>
    <col min="6399" max="6637" width="11.44140625" style="1"/>
    <col min="6638" max="6638" width="18.44140625" style="1" customWidth="1"/>
    <col min="6639" max="6639" width="15.33203125" style="1" customWidth="1"/>
    <col min="6640" max="6640" width="9.44140625" style="1" customWidth="1"/>
    <col min="6641" max="6641" width="8.88671875" style="1" customWidth="1"/>
    <col min="6642" max="6642" width="21.44140625" style="1" customWidth="1"/>
    <col min="6643" max="6643" width="7.44140625" style="1" customWidth="1"/>
    <col min="6644" max="6644" width="8.44140625" style="1" customWidth="1"/>
    <col min="6645" max="6645" width="9.33203125" style="1" customWidth="1"/>
    <col min="6646" max="6646" width="8.109375" style="1" customWidth="1"/>
    <col min="6647" max="6648" width="8.6640625" style="1" customWidth="1"/>
    <col min="6649" max="6649" width="19" style="1" customWidth="1"/>
    <col min="6650" max="6650" width="14.109375" style="1" customWidth="1"/>
    <col min="6651" max="6651" width="7.44140625" style="1" customWidth="1"/>
    <col min="6652" max="6652" width="8.109375" style="1" customWidth="1"/>
    <col min="6653" max="6653" width="10" style="1" customWidth="1"/>
    <col min="6654" max="6654" width="16.6640625" style="1" customWidth="1"/>
    <col min="6655" max="6893" width="11.44140625" style="1"/>
    <col min="6894" max="6894" width="18.44140625" style="1" customWidth="1"/>
    <col min="6895" max="6895" width="15.33203125" style="1" customWidth="1"/>
    <col min="6896" max="6896" width="9.44140625" style="1" customWidth="1"/>
    <col min="6897" max="6897" width="8.88671875" style="1" customWidth="1"/>
    <col min="6898" max="6898" width="21.44140625" style="1" customWidth="1"/>
    <col min="6899" max="6899" width="7.44140625" style="1" customWidth="1"/>
    <col min="6900" max="6900" width="8.44140625" style="1" customWidth="1"/>
    <col min="6901" max="6901" width="9.33203125" style="1" customWidth="1"/>
    <col min="6902" max="6902" width="8.109375" style="1" customWidth="1"/>
    <col min="6903" max="6904" width="8.6640625" style="1" customWidth="1"/>
    <col min="6905" max="6905" width="19" style="1" customWidth="1"/>
    <col min="6906" max="6906" width="14.109375" style="1" customWidth="1"/>
    <col min="6907" max="6907" width="7.44140625" style="1" customWidth="1"/>
    <col min="6908" max="6908" width="8.109375" style="1" customWidth="1"/>
    <col min="6909" max="6909" width="10" style="1" customWidth="1"/>
    <col min="6910" max="6910" width="16.6640625" style="1" customWidth="1"/>
    <col min="6911" max="7149" width="11.44140625" style="1"/>
    <col min="7150" max="7150" width="18.44140625" style="1" customWidth="1"/>
    <col min="7151" max="7151" width="15.33203125" style="1" customWidth="1"/>
    <col min="7152" max="7152" width="9.44140625" style="1" customWidth="1"/>
    <col min="7153" max="7153" width="8.88671875" style="1" customWidth="1"/>
    <col min="7154" max="7154" width="21.44140625" style="1" customWidth="1"/>
    <col min="7155" max="7155" width="7.44140625" style="1" customWidth="1"/>
    <col min="7156" max="7156" width="8.44140625" style="1" customWidth="1"/>
    <col min="7157" max="7157" width="9.33203125" style="1" customWidth="1"/>
    <col min="7158" max="7158" width="8.109375" style="1" customWidth="1"/>
    <col min="7159" max="7160" width="8.6640625" style="1" customWidth="1"/>
    <col min="7161" max="7161" width="19" style="1" customWidth="1"/>
    <col min="7162" max="7162" width="14.109375" style="1" customWidth="1"/>
    <col min="7163" max="7163" width="7.44140625" style="1" customWidth="1"/>
    <col min="7164" max="7164" width="8.109375" style="1" customWidth="1"/>
    <col min="7165" max="7165" width="10" style="1" customWidth="1"/>
    <col min="7166" max="7166" width="16.6640625" style="1" customWidth="1"/>
    <col min="7167" max="7405" width="11.44140625" style="1"/>
    <col min="7406" max="7406" width="18.44140625" style="1" customWidth="1"/>
    <col min="7407" max="7407" width="15.33203125" style="1" customWidth="1"/>
    <col min="7408" max="7408" width="9.44140625" style="1" customWidth="1"/>
    <col min="7409" max="7409" width="8.88671875" style="1" customWidth="1"/>
    <col min="7410" max="7410" width="21.44140625" style="1" customWidth="1"/>
    <col min="7411" max="7411" width="7.44140625" style="1" customWidth="1"/>
    <col min="7412" max="7412" width="8.44140625" style="1" customWidth="1"/>
    <col min="7413" max="7413" width="9.33203125" style="1" customWidth="1"/>
    <col min="7414" max="7414" width="8.109375" style="1" customWidth="1"/>
    <col min="7415" max="7416" width="8.6640625" style="1" customWidth="1"/>
    <col min="7417" max="7417" width="19" style="1" customWidth="1"/>
    <col min="7418" max="7418" width="14.109375" style="1" customWidth="1"/>
    <col min="7419" max="7419" width="7.44140625" style="1" customWidth="1"/>
    <col min="7420" max="7420" width="8.109375" style="1" customWidth="1"/>
    <col min="7421" max="7421" width="10" style="1" customWidth="1"/>
    <col min="7422" max="7422" width="16.6640625" style="1" customWidth="1"/>
    <col min="7423" max="7661" width="11.44140625" style="1"/>
    <col min="7662" max="7662" width="18.44140625" style="1" customWidth="1"/>
    <col min="7663" max="7663" width="15.33203125" style="1" customWidth="1"/>
    <col min="7664" max="7664" width="9.44140625" style="1" customWidth="1"/>
    <col min="7665" max="7665" width="8.88671875" style="1" customWidth="1"/>
    <col min="7666" max="7666" width="21.44140625" style="1" customWidth="1"/>
    <col min="7667" max="7667" width="7.44140625" style="1" customWidth="1"/>
    <col min="7668" max="7668" width="8.44140625" style="1" customWidth="1"/>
    <col min="7669" max="7669" width="9.33203125" style="1" customWidth="1"/>
    <col min="7670" max="7670" width="8.109375" style="1" customWidth="1"/>
    <col min="7671" max="7672" width="8.6640625" style="1" customWidth="1"/>
    <col min="7673" max="7673" width="19" style="1" customWidth="1"/>
    <col min="7674" max="7674" width="14.109375" style="1" customWidth="1"/>
    <col min="7675" max="7675" width="7.44140625" style="1" customWidth="1"/>
    <col min="7676" max="7676" width="8.109375" style="1" customWidth="1"/>
    <col min="7677" max="7677" width="10" style="1" customWidth="1"/>
    <col min="7678" max="7678" width="16.6640625" style="1" customWidth="1"/>
    <col min="7679" max="7917" width="11.44140625" style="1"/>
    <col min="7918" max="7918" width="18.44140625" style="1" customWidth="1"/>
    <col min="7919" max="7919" width="15.33203125" style="1" customWidth="1"/>
    <col min="7920" max="7920" width="9.44140625" style="1" customWidth="1"/>
    <col min="7921" max="7921" width="8.88671875" style="1" customWidth="1"/>
    <col min="7922" max="7922" width="21.44140625" style="1" customWidth="1"/>
    <col min="7923" max="7923" width="7.44140625" style="1" customWidth="1"/>
    <col min="7924" max="7924" width="8.44140625" style="1" customWidth="1"/>
    <col min="7925" max="7925" width="9.33203125" style="1" customWidth="1"/>
    <col min="7926" max="7926" width="8.109375" style="1" customWidth="1"/>
    <col min="7927" max="7928" width="8.6640625" style="1" customWidth="1"/>
    <col min="7929" max="7929" width="19" style="1" customWidth="1"/>
    <col min="7930" max="7930" width="14.109375" style="1" customWidth="1"/>
    <col min="7931" max="7931" width="7.44140625" style="1" customWidth="1"/>
    <col min="7932" max="7932" width="8.109375" style="1" customWidth="1"/>
    <col min="7933" max="7933" width="10" style="1" customWidth="1"/>
    <col min="7934" max="7934" width="16.6640625" style="1" customWidth="1"/>
    <col min="7935" max="8173" width="11.44140625" style="1"/>
    <col min="8174" max="8174" width="18.44140625" style="1" customWidth="1"/>
    <col min="8175" max="8175" width="15.33203125" style="1" customWidth="1"/>
    <col min="8176" max="8176" width="9.44140625" style="1" customWidth="1"/>
    <col min="8177" max="8177" width="8.88671875" style="1" customWidth="1"/>
    <col min="8178" max="8178" width="21.44140625" style="1" customWidth="1"/>
    <col min="8179" max="8179" width="7.44140625" style="1" customWidth="1"/>
    <col min="8180" max="8180" width="8.44140625" style="1" customWidth="1"/>
    <col min="8181" max="8181" width="9.33203125" style="1" customWidth="1"/>
    <col min="8182" max="8182" width="8.109375" style="1" customWidth="1"/>
    <col min="8183" max="8184" width="8.6640625" style="1" customWidth="1"/>
    <col min="8185" max="8185" width="19" style="1" customWidth="1"/>
    <col min="8186" max="8186" width="14.109375" style="1" customWidth="1"/>
    <col min="8187" max="8187" width="7.44140625" style="1" customWidth="1"/>
    <col min="8188" max="8188" width="8.109375" style="1" customWidth="1"/>
    <col min="8189" max="8189" width="10" style="1" customWidth="1"/>
    <col min="8190" max="8190" width="16.6640625" style="1" customWidth="1"/>
    <col min="8191" max="8429" width="11.44140625" style="1"/>
    <col min="8430" max="8430" width="18.44140625" style="1" customWidth="1"/>
    <col min="8431" max="8431" width="15.33203125" style="1" customWidth="1"/>
    <col min="8432" max="8432" width="9.44140625" style="1" customWidth="1"/>
    <col min="8433" max="8433" width="8.88671875" style="1" customWidth="1"/>
    <col min="8434" max="8434" width="21.44140625" style="1" customWidth="1"/>
    <col min="8435" max="8435" width="7.44140625" style="1" customWidth="1"/>
    <col min="8436" max="8436" width="8.44140625" style="1" customWidth="1"/>
    <col min="8437" max="8437" width="9.33203125" style="1" customWidth="1"/>
    <col min="8438" max="8438" width="8.109375" style="1" customWidth="1"/>
    <col min="8439" max="8440" width="8.6640625" style="1" customWidth="1"/>
    <col min="8441" max="8441" width="19" style="1" customWidth="1"/>
    <col min="8442" max="8442" width="14.109375" style="1" customWidth="1"/>
    <col min="8443" max="8443" width="7.44140625" style="1" customWidth="1"/>
    <col min="8444" max="8444" width="8.109375" style="1" customWidth="1"/>
    <col min="8445" max="8445" width="10" style="1" customWidth="1"/>
    <col min="8446" max="8446" width="16.6640625" style="1" customWidth="1"/>
    <col min="8447" max="8685" width="11.44140625" style="1"/>
    <col min="8686" max="8686" width="18.44140625" style="1" customWidth="1"/>
    <col min="8687" max="8687" width="15.33203125" style="1" customWidth="1"/>
    <col min="8688" max="8688" width="9.44140625" style="1" customWidth="1"/>
    <col min="8689" max="8689" width="8.88671875" style="1" customWidth="1"/>
    <col min="8690" max="8690" width="21.44140625" style="1" customWidth="1"/>
    <col min="8691" max="8691" width="7.44140625" style="1" customWidth="1"/>
    <col min="8692" max="8692" width="8.44140625" style="1" customWidth="1"/>
    <col min="8693" max="8693" width="9.33203125" style="1" customWidth="1"/>
    <col min="8694" max="8694" width="8.109375" style="1" customWidth="1"/>
    <col min="8695" max="8696" width="8.6640625" style="1" customWidth="1"/>
    <col min="8697" max="8697" width="19" style="1" customWidth="1"/>
    <col min="8698" max="8698" width="14.109375" style="1" customWidth="1"/>
    <col min="8699" max="8699" width="7.44140625" style="1" customWidth="1"/>
    <col min="8700" max="8700" width="8.109375" style="1" customWidth="1"/>
    <col min="8701" max="8701" width="10" style="1" customWidth="1"/>
    <col min="8702" max="8702" width="16.6640625" style="1" customWidth="1"/>
    <col min="8703" max="8941" width="11.44140625" style="1"/>
    <col min="8942" max="8942" width="18.44140625" style="1" customWidth="1"/>
    <col min="8943" max="8943" width="15.33203125" style="1" customWidth="1"/>
    <col min="8944" max="8944" width="9.44140625" style="1" customWidth="1"/>
    <col min="8945" max="8945" width="8.88671875" style="1" customWidth="1"/>
    <col min="8946" max="8946" width="21.44140625" style="1" customWidth="1"/>
    <col min="8947" max="8947" width="7.44140625" style="1" customWidth="1"/>
    <col min="8948" max="8948" width="8.44140625" style="1" customWidth="1"/>
    <col min="8949" max="8949" width="9.33203125" style="1" customWidth="1"/>
    <col min="8950" max="8950" width="8.109375" style="1" customWidth="1"/>
    <col min="8951" max="8952" width="8.6640625" style="1" customWidth="1"/>
    <col min="8953" max="8953" width="19" style="1" customWidth="1"/>
    <col min="8954" max="8954" width="14.109375" style="1" customWidth="1"/>
    <col min="8955" max="8955" width="7.44140625" style="1" customWidth="1"/>
    <col min="8956" max="8956" width="8.109375" style="1" customWidth="1"/>
    <col min="8957" max="8957" width="10" style="1" customWidth="1"/>
    <col min="8958" max="8958" width="16.6640625" style="1" customWidth="1"/>
    <col min="8959" max="9197" width="11.44140625" style="1"/>
    <col min="9198" max="9198" width="18.44140625" style="1" customWidth="1"/>
    <col min="9199" max="9199" width="15.33203125" style="1" customWidth="1"/>
    <col min="9200" max="9200" width="9.44140625" style="1" customWidth="1"/>
    <col min="9201" max="9201" width="8.88671875" style="1" customWidth="1"/>
    <col min="9202" max="9202" width="21.44140625" style="1" customWidth="1"/>
    <col min="9203" max="9203" width="7.44140625" style="1" customWidth="1"/>
    <col min="9204" max="9204" width="8.44140625" style="1" customWidth="1"/>
    <col min="9205" max="9205" width="9.33203125" style="1" customWidth="1"/>
    <col min="9206" max="9206" width="8.109375" style="1" customWidth="1"/>
    <col min="9207" max="9208" width="8.6640625" style="1" customWidth="1"/>
    <col min="9209" max="9209" width="19" style="1" customWidth="1"/>
    <col min="9210" max="9210" width="14.109375" style="1" customWidth="1"/>
    <col min="9211" max="9211" width="7.44140625" style="1" customWidth="1"/>
    <col min="9212" max="9212" width="8.109375" style="1" customWidth="1"/>
    <col min="9213" max="9213" width="10" style="1" customWidth="1"/>
    <col min="9214" max="9214" width="16.6640625" style="1" customWidth="1"/>
    <col min="9215" max="9453" width="11.44140625" style="1"/>
    <col min="9454" max="9454" width="18.44140625" style="1" customWidth="1"/>
    <col min="9455" max="9455" width="15.33203125" style="1" customWidth="1"/>
    <col min="9456" max="9456" width="9.44140625" style="1" customWidth="1"/>
    <col min="9457" max="9457" width="8.88671875" style="1" customWidth="1"/>
    <col min="9458" max="9458" width="21.44140625" style="1" customWidth="1"/>
    <col min="9459" max="9459" width="7.44140625" style="1" customWidth="1"/>
    <col min="9460" max="9460" width="8.44140625" style="1" customWidth="1"/>
    <col min="9461" max="9461" width="9.33203125" style="1" customWidth="1"/>
    <col min="9462" max="9462" width="8.109375" style="1" customWidth="1"/>
    <col min="9463" max="9464" width="8.6640625" style="1" customWidth="1"/>
    <col min="9465" max="9465" width="19" style="1" customWidth="1"/>
    <col min="9466" max="9466" width="14.109375" style="1" customWidth="1"/>
    <col min="9467" max="9467" width="7.44140625" style="1" customWidth="1"/>
    <col min="9468" max="9468" width="8.109375" style="1" customWidth="1"/>
    <col min="9469" max="9469" width="10" style="1" customWidth="1"/>
    <col min="9470" max="9470" width="16.6640625" style="1" customWidth="1"/>
    <col min="9471" max="9709" width="11.44140625" style="1"/>
    <col min="9710" max="9710" width="18.44140625" style="1" customWidth="1"/>
    <col min="9711" max="9711" width="15.33203125" style="1" customWidth="1"/>
    <col min="9712" max="9712" width="9.44140625" style="1" customWidth="1"/>
    <col min="9713" max="9713" width="8.88671875" style="1" customWidth="1"/>
    <col min="9714" max="9714" width="21.44140625" style="1" customWidth="1"/>
    <col min="9715" max="9715" width="7.44140625" style="1" customWidth="1"/>
    <col min="9716" max="9716" width="8.44140625" style="1" customWidth="1"/>
    <col min="9717" max="9717" width="9.33203125" style="1" customWidth="1"/>
    <col min="9718" max="9718" width="8.109375" style="1" customWidth="1"/>
    <col min="9719" max="9720" width="8.6640625" style="1" customWidth="1"/>
    <col min="9721" max="9721" width="19" style="1" customWidth="1"/>
    <col min="9722" max="9722" width="14.109375" style="1" customWidth="1"/>
    <col min="9723" max="9723" width="7.44140625" style="1" customWidth="1"/>
    <col min="9724" max="9724" width="8.109375" style="1" customWidth="1"/>
    <col min="9725" max="9725" width="10" style="1" customWidth="1"/>
    <col min="9726" max="9726" width="16.6640625" style="1" customWidth="1"/>
    <col min="9727" max="9965" width="11.44140625" style="1"/>
    <col min="9966" max="9966" width="18.44140625" style="1" customWidth="1"/>
    <col min="9967" max="9967" width="15.33203125" style="1" customWidth="1"/>
    <col min="9968" max="9968" width="9.44140625" style="1" customWidth="1"/>
    <col min="9969" max="9969" width="8.88671875" style="1" customWidth="1"/>
    <col min="9970" max="9970" width="21.44140625" style="1" customWidth="1"/>
    <col min="9971" max="9971" width="7.44140625" style="1" customWidth="1"/>
    <col min="9972" max="9972" width="8.44140625" style="1" customWidth="1"/>
    <col min="9973" max="9973" width="9.33203125" style="1" customWidth="1"/>
    <col min="9974" max="9974" width="8.109375" style="1" customWidth="1"/>
    <col min="9975" max="9976" width="8.6640625" style="1" customWidth="1"/>
    <col min="9977" max="9977" width="19" style="1" customWidth="1"/>
    <col min="9978" max="9978" width="14.109375" style="1" customWidth="1"/>
    <col min="9979" max="9979" width="7.44140625" style="1" customWidth="1"/>
    <col min="9980" max="9980" width="8.109375" style="1" customWidth="1"/>
    <col min="9981" max="9981" width="10" style="1" customWidth="1"/>
    <col min="9982" max="9982" width="16.6640625" style="1" customWidth="1"/>
    <col min="9983" max="10221" width="11.44140625" style="1"/>
    <col min="10222" max="10222" width="18.44140625" style="1" customWidth="1"/>
    <col min="10223" max="10223" width="15.33203125" style="1" customWidth="1"/>
    <col min="10224" max="10224" width="9.44140625" style="1" customWidth="1"/>
    <col min="10225" max="10225" width="8.88671875" style="1" customWidth="1"/>
    <col min="10226" max="10226" width="21.44140625" style="1" customWidth="1"/>
    <col min="10227" max="10227" width="7.44140625" style="1" customWidth="1"/>
    <col min="10228" max="10228" width="8.44140625" style="1" customWidth="1"/>
    <col min="10229" max="10229" width="9.33203125" style="1" customWidth="1"/>
    <col min="10230" max="10230" width="8.109375" style="1" customWidth="1"/>
    <col min="10231" max="10232" width="8.6640625" style="1" customWidth="1"/>
    <col min="10233" max="10233" width="19" style="1" customWidth="1"/>
    <col min="10234" max="10234" width="14.109375" style="1" customWidth="1"/>
    <col min="10235" max="10235" width="7.44140625" style="1" customWidth="1"/>
    <col min="10236" max="10236" width="8.109375" style="1" customWidth="1"/>
    <col min="10237" max="10237" width="10" style="1" customWidth="1"/>
    <col min="10238" max="10238" width="16.6640625" style="1" customWidth="1"/>
    <col min="10239" max="10477" width="11.44140625" style="1"/>
    <col min="10478" max="10478" width="18.44140625" style="1" customWidth="1"/>
    <col min="10479" max="10479" width="15.33203125" style="1" customWidth="1"/>
    <col min="10480" max="10480" width="9.44140625" style="1" customWidth="1"/>
    <col min="10481" max="10481" width="8.88671875" style="1" customWidth="1"/>
    <col min="10482" max="10482" width="21.44140625" style="1" customWidth="1"/>
    <col min="10483" max="10483" width="7.44140625" style="1" customWidth="1"/>
    <col min="10484" max="10484" width="8.44140625" style="1" customWidth="1"/>
    <col min="10485" max="10485" width="9.33203125" style="1" customWidth="1"/>
    <col min="10486" max="10486" width="8.109375" style="1" customWidth="1"/>
    <col min="10487" max="10488" width="8.6640625" style="1" customWidth="1"/>
    <col min="10489" max="10489" width="19" style="1" customWidth="1"/>
    <col min="10490" max="10490" width="14.109375" style="1" customWidth="1"/>
    <col min="10491" max="10491" width="7.44140625" style="1" customWidth="1"/>
    <col min="10492" max="10492" width="8.109375" style="1" customWidth="1"/>
    <col min="10493" max="10493" width="10" style="1" customWidth="1"/>
    <col min="10494" max="10494" width="16.6640625" style="1" customWidth="1"/>
    <col min="10495" max="10733" width="11.44140625" style="1"/>
    <col min="10734" max="10734" width="18.44140625" style="1" customWidth="1"/>
    <col min="10735" max="10735" width="15.33203125" style="1" customWidth="1"/>
    <col min="10736" max="10736" width="9.44140625" style="1" customWidth="1"/>
    <col min="10737" max="10737" width="8.88671875" style="1" customWidth="1"/>
    <col min="10738" max="10738" width="21.44140625" style="1" customWidth="1"/>
    <col min="10739" max="10739" width="7.44140625" style="1" customWidth="1"/>
    <col min="10740" max="10740" width="8.44140625" style="1" customWidth="1"/>
    <col min="10741" max="10741" width="9.33203125" style="1" customWidth="1"/>
    <col min="10742" max="10742" width="8.109375" style="1" customWidth="1"/>
    <col min="10743" max="10744" width="8.6640625" style="1" customWidth="1"/>
    <col min="10745" max="10745" width="19" style="1" customWidth="1"/>
    <col min="10746" max="10746" width="14.109375" style="1" customWidth="1"/>
    <col min="10747" max="10747" width="7.44140625" style="1" customWidth="1"/>
    <col min="10748" max="10748" width="8.109375" style="1" customWidth="1"/>
    <col min="10749" max="10749" width="10" style="1" customWidth="1"/>
    <col min="10750" max="10750" width="16.6640625" style="1" customWidth="1"/>
    <col min="10751" max="10989" width="11.44140625" style="1"/>
    <col min="10990" max="10990" width="18.44140625" style="1" customWidth="1"/>
    <col min="10991" max="10991" width="15.33203125" style="1" customWidth="1"/>
    <col min="10992" max="10992" width="9.44140625" style="1" customWidth="1"/>
    <col min="10993" max="10993" width="8.88671875" style="1" customWidth="1"/>
    <col min="10994" max="10994" width="21.44140625" style="1" customWidth="1"/>
    <col min="10995" max="10995" width="7.44140625" style="1" customWidth="1"/>
    <col min="10996" max="10996" width="8.44140625" style="1" customWidth="1"/>
    <col min="10997" max="10997" width="9.33203125" style="1" customWidth="1"/>
    <col min="10998" max="10998" width="8.109375" style="1" customWidth="1"/>
    <col min="10999" max="11000" width="8.6640625" style="1" customWidth="1"/>
    <col min="11001" max="11001" width="19" style="1" customWidth="1"/>
    <col min="11002" max="11002" width="14.109375" style="1" customWidth="1"/>
    <col min="11003" max="11003" width="7.44140625" style="1" customWidth="1"/>
    <col min="11004" max="11004" width="8.109375" style="1" customWidth="1"/>
    <col min="11005" max="11005" width="10" style="1" customWidth="1"/>
    <col min="11006" max="11006" width="16.6640625" style="1" customWidth="1"/>
    <col min="11007" max="11245" width="11.44140625" style="1"/>
    <col min="11246" max="11246" width="18.44140625" style="1" customWidth="1"/>
    <col min="11247" max="11247" width="15.33203125" style="1" customWidth="1"/>
    <col min="11248" max="11248" width="9.44140625" style="1" customWidth="1"/>
    <col min="11249" max="11249" width="8.88671875" style="1" customWidth="1"/>
    <col min="11250" max="11250" width="21.44140625" style="1" customWidth="1"/>
    <col min="11251" max="11251" width="7.44140625" style="1" customWidth="1"/>
    <col min="11252" max="11252" width="8.44140625" style="1" customWidth="1"/>
    <col min="11253" max="11253" width="9.33203125" style="1" customWidth="1"/>
    <col min="11254" max="11254" width="8.109375" style="1" customWidth="1"/>
    <col min="11255" max="11256" width="8.6640625" style="1" customWidth="1"/>
    <col min="11257" max="11257" width="19" style="1" customWidth="1"/>
    <col min="11258" max="11258" width="14.109375" style="1" customWidth="1"/>
    <col min="11259" max="11259" width="7.44140625" style="1" customWidth="1"/>
    <col min="11260" max="11260" width="8.109375" style="1" customWidth="1"/>
    <col min="11261" max="11261" width="10" style="1" customWidth="1"/>
    <col min="11262" max="11262" width="16.6640625" style="1" customWidth="1"/>
    <col min="11263" max="11501" width="11.44140625" style="1"/>
    <col min="11502" max="11502" width="18.44140625" style="1" customWidth="1"/>
    <col min="11503" max="11503" width="15.33203125" style="1" customWidth="1"/>
    <col min="11504" max="11504" width="9.44140625" style="1" customWidth="1"/>
    <col min="11505" max="11505" width="8.88671875" style="1" customWidth="1"/>
    <col min="11506" max="11506" width="21.44140625" style="1" customWidth="1"/>
    <col min="11507" max="11507" width="7.44140625" style="1" customWidth="1"/>
    <col min="11508" max="11508" width="8.44140625" style="1" customWidth="1"/>
    <col min="11509" max="11509" width="9.33203125" style="1" customWidth="1"/>
    <col min="11510" max="11510" width="8.109375" style="1" customWidth="1"/>
    <col min="11511" max="11512" width="8.6640625" style="1" customWidth="1"/>
    <col min="11513" max="11513" width="19" style="1" customWidth="1"/>
    <col min="11514" max="11514" width="14.109375" style="1" customWidth="1"/>
    <col min="11515" max="11515" width="7.44140625" style="1" customWidth="1"/>
    <col min="11516" max="11516" width="8.109375" style="1" customWidth="1"/>
    <col min="11517" max="11517" width="10" style="1" customWidth="1"/>
    <col min="11518" max="11518" width="16.6640625" style="1" customWidth="1"/>
    <col min="11519" max="11757" width="11.44140625" style="1"/>
    <col min="11758" max="11758" width="18.44140625" style="1" customWidth="1"/>
    <col min="11759" max="11759" width="15.33203125" style="1" customWidth="1"/>
    <col min="11760" max="11760" width="9.44140625" style="1" customWidth="1"/>
    <col min="11761" max="11761" width="8.88671875" style="1" customWidth="1"/>
    <col min="11762" max="11762" width="21.44140625" style="1" customWidth="1"/>
    <col min="11763" max="11763" width="7.44140625" style="1" customWidth="1"/>
    <col min="11764" max="11764" width="8.44140625" style="1" customWidth="1"/>
    <col min="11765" max="11765" width="9.33203125" style="1" customWidth="1"/>
    <col min="11766" max="11766" width="8.109375" style="1" customWidth="1"/>
    <col min="11767" max="11768" width="8.6640625" style="1" customWidth="1"/>
    <col min="11769" max="11769" width="19" style="1" customWidth="1"/>
    <col min="11770" max="11770" width="14.109375" style="1" customWidth="1"/>
    <col min="11771" max="11771" width="7.44140625" style="1" customWidth="1"/>
    <col min="11772" max="11772" width="8.109375" style="1" customWidth="1"/>
    <col min="11773" max="11773" width="10" style="1" customWidth="1"/>
    <col min="11774" max="11774" width="16.6640625" style="1" customWidth="1"/>
    <col min="11775" max="12013" width="11.44140625" style="1"/>
    <col min="12014" max="12014" width="18.44140625" style="1" customWidth="1"/>
    <col min="12015" max="12015" width="15.33203125" style="1" customWidth="1"/>
    <col min="12016" max="12016" width="9.44140625" style="1" customWidth="1"/>
    <col min="12017" max="12017" width="8.88671875" style="1" customWidth="1"/>
    <col min="12018" max="12018" width="21.44140625" style="1" customWidth="1"/>
    <col min="12019" max="12019" width="7.44140625" style="1" customWidth="1"/>
    <col min="12020" max="12020" width="8.44140625" style="1" customWidth="1"/>
    <col min="12021" max="12021" width="9.33203125" style="1" customWidth="1"/>
    <col min="12022" max="12022" width="8.109375" style="1" customWidth="1"/>
    <col min="12023" max="12024" width="8.6640625" style="1" customWidth="1"/>
    <col min="12025" max="12025" width="19" style="1" customWidth="1"/>
    <col min="12026" max="12026" width="14.109375" style="1" customWidth="1"/>
    <col min="12027" max="12027" width="7.44140625" style="1" customWidth="1"/>
    <col min="12028" max="12028" width="8.109375" style="1" customWidth="1"/>
    <col min="12029" max="12029" width="10" style="1" customWidth="1"/>
    <col min="12030" max="12030" width="16.6640625" style="1" customWidth="1"/>
    <col min="12031" max="12269" width="11.44140625" style="1"/>
    <col min="12270" max="12270" width="18.44140625" style="1" customWidth="1"/>
    <col min="12271" max="12271" width="15.33203125" style="1" customWidth="1"/>
    <col min="12272" max="12272" width="9.44140625" style="1" customWidth="1"/>
    <col min="12273" max="12273" width="8.88671875" style="1" customWidth="1"/>
    <col min="12274" max="12274" width="21.44140625" style="1" customWidth="1"/>
    <col min="12275" max="12275" width="7.44140625" style="1" customWidth="1"/>
    <col min="12276" max="12276" width="8.44140625" style="1" customWidth="1"/>
    <col min="12277" max="12277" width="9.33203125" style="1" customWidth="1"/>
    <col min="12278" max="12278" width="8.109375" style="1" customWidth="1"/>
    <col min="12279" max="12280" width="8.6640625" style="1" customWidth="1"/>
    <col min="12281" max="12281" width="19" style="1" customWidth="1"/>
    <col min="12282" max="12282" width="14.109375" style="1" customWidth="1"/>
    <col min="12283" max="12283" width="7.44140625" style="1" customWidth="1"/>
    <col min="12284" max="12284" width="8.109375" style="1" customWidth="1"/>
    <col min="12285" max="12285" width="10" style="1" customWidth="1"/>
    <col min="12286" max="12286" width="16.6640625" style="1" customWidth="1"/>
    <col min="12287" max="12525" width="11.44140625" style="1"/>
    <col min="12526" max="12526" width="18.44140625" style="1" customWidth="1"/>
    <col min="12527" max="12527" width="15.33203125" style="1" customWidth="1"/>
    <col min="12528" max="12528" width="9.44140625" style="1" customWidth="1"/>
    <col min="12529" max="12529" width="8.88671875" style="1" customWidth="1"/>
    <col min="12530" max="12530" width="21.44140625" style="1" customWidth="1"/>
    <col min="12531" max="12531" width="7.44140625" style="1" customWidth="1"/>
    <col min="12532" max="12532" width="8.44140625" style="1" customWidth="1"/>
    <col min="12533" max="12533" width="9.33203125" style="1" customWidth="1"/>
    <col min="12534" max="12534" width="8.109375" style="1" customWidth="1"/>
    <col min="12535" max="12536" width="8.6640625" style="1" customWidth="1"/>
    <col min="12537" max="12537" width="19" style="1" customWidth="1"/>
    <col min="12538" max="12538" width="14.109375" style="1" customWidth="1"/>
    <col min="12539" max="12539" width="7.44140625" style="1" customWidth="1"/>
    <col min="12540" max="12540" width="8.109375" style="1" customWidth="1"/>
    <col min="12541" max="12541" width="10" style="1" customWidth="1"/>
    <col min="12542" max="12542" width="16.6640625" style="1" customWidth="1"/>
    <col min="12543" max="12781" width="11.44140625" style="1"/>
    <col min="12782" max="12782" width="18.44140625" style="1" customWidth="1"/>
    <col min="12783" max="12783" width="15.33203125" style="1" customWidth="1"/>
    <col min="12784" max="12784" width="9.44140625" style="1" customWidth="1"/>
    <col min="12785" max="12785" width="8.88671875" style="1" customWidth="1"/>
    <col min="12786" max="12786" width="21.44140625" style="1" customWidth="1"/>
    <col min="12787" max="12787" width="7.44140625" style="1" customWidth="1"/>
    <col min="12788" max="12788" width="8.44140625" style="1" customWidth="1"/>
    <col min="12789" max="12789" width="9.33203125" style="1" customWidth="1"/>
    <col min="12790" max="12790" width="8.109375" style="1" customWidth="1"/>
    <col min="12791" max="12792" width="8.6640625" style="1" customWidth="1"/>
    <col min="12793" max="12793" width="19" style="1" customWidth="1"/>
    <col min="12794" max="12794" width="14.109375" style="1" customWidth="1"/>
    <col min="12795" max="12795" width="7.44140625" style="1" customWidth="1"/>
    <col min="12796" max="12796" width="8.109375" style="1" customWidth="1"/>
    <col min="12797" max="12797" width="10" style="1" customWidth="1"/>
    <col min="12798" max="12798" width="16.6640625" style="1" customWidth="1"/>
    <col min="12799" max="13037" width="11.44140625" style="1"/>
    <col min="13038" max="13038" width="18.44140625" style="1" customWidth="1"/>
    <col min="13039" max="13039" width="15.33203125" style="1" customWidth="1"/>
    <col min="13040" max="13040" width="9.44140625" style="1" customWidth="1"/>
    <col min="13041" max="13041" width="8.88671875" style="1" customWidth="1"/>
    <col min="13042" max="13042" width="21.44140625" style="1" customWidth="1"/>
    <col min="13043" max="13043" width="7.44140625" style="1" customWidth="1"/>
    <col min="13044" max="13044" width="8.44140625" style="1" customWidth="1"/>
    <col min="13045" max="13045" width="9.33203125" style="1" customWidth="1"/>
    <col min="13046" max="13046" width="8.109375" style="1" customWidth="1"/>
    <col min="13047" max="13048" width="8.6640625" style="1" customWidth="1"/>
    <col min="13049" max="13049" width="19" style="1" customWidth="1"/>
    <col min="13050" max="13050" width="14.109375" style="1" customWidth="1"/>
    <col min="13051" max="13051" width="7.44140625" style="1" customWidth="1"/>
    <col min="13052" max="13052" width="8.109375" style="1" customWidth="1"/>
    <col min="13053" max="13053" width="10" style="1" customWidth="1"/>
    <col min="13054" max="13054" width="16.6640625" style="1" customWidth="1"/>
    <col min="13055" max="13293" width="11.44140625" style="1"/>
    <col min="13294" max="13294" width="18.44140625" style="1" customWidth="1"/>
    <col min="13295" max="13295" width="15.33203125" style="1" customWidth="1"/>
    <col min="13296" max="13296" width="9.44140625" style="1" customWidth="1"/>
    <col min="13297" max="13297" width="8.88671875" style="1" customWidth="1"/>
    <col min="13298" max="13298" width="21.44140625" style="1" customWidth="1"/>
    <col min="13299" max="13299" width="7.44140625" style="1" customWidth="1"/>
    <col min="13300" max="13300" width="8.44140625" style="1" customWidth="1"/>
    <col min="13301" max="13301" width="9.33203125" style="1" customWidth="1"/>
    <col min="13302" max="13302" width="8.109375" style="1" customWidth="1"/>
    <col min="13303" max="13304" width="8.6640625" style="1" customWidth="1"/>
    <col min="13305" max="13305" width="19" style="1" customWidth="1"/>
    <col min="13306" max="13306" width="14.109375" style="1" customWidth="1"/>
    <col min="13307" max="13307" width="7.44140625" style="1" customWidth="1"/>
    <col min="13308" max="13308" width="8.109375" style="1" customWidth="1"/>
    <col min="13309" max="13309" width="10" style="1" customWidth="1"/>
    <col min="13310" max="13310" width="16.6640625" style="1" customWidth="1"/>
    <col min="13311" max="13549" width="11.44140625" style="1"/>
    <col min="13550" max="13550" width="18.44140625" style="1" customWidth="1"/>
    <col min="13551" max="13551" width="15.33203125" style="1" customWidth="1"/>
    <col min="13552" max="13552" width="9.44140625" style="1" customWidth="1"/>
    <col min="13553" max="13553" width="8.88671875" style="1" customWidth="1"/>
    <col min="13554" max="13554" width="21.44140625" style="1" customWidth="1"/>
    <col min="13555" max="13555" width="7.44140625" style="1" customWidth="1"/>
    <col min="13556" max="13556" width="8.44140625" style="1" customWidth="1"/>
    <col min="13557" max="13557" width="9.33203125" style="1" customWidth="1"/>
    <col min="13558" max="13558" width="8.109375" style="1" customWidth="1"/>
    <col min="13559" max="13560" width="8.6640625" style="1" customWidth="1"/>
    <col min="13561" max="13561" width="19" style="1" customWidth="1"/>
    <col min="13562" max="13562" width="14.109375" style="1" customWidth="1"/>
    <col min="13563" max="13563" width="7.44140625" style="1" customWidth="1"/>
    <col min="13564" max="13564" width="8.109375" style="1" customWidth="1"/>
    <col min="13565" max="13565" width="10" style="1" customWidth="1"/>
    <col min="13566" max="13566" width="16.6640625" style="1" customWidth="1"/>
    <col min="13567" max="13805" width="11.44140625" style="1"/>
    <col min="13806" max="13806" width="18.44140625" style="1" customWidth="1"/>
    <col min="13807" max="13807" width="15.33203125" style="1" customWidth="1"/>
    <col min="13808" max="13808" width="9.44140625" style="1" customWidth="1"/>
    <col min="13809" max="13809" width="8.88671875" style="1" customWidth="1"/>
    <col min="13810" max="13810" width="21.44140625" style="1" customWidth="1"/>
    <col min="13811" max="13811" width="7.44140625" style="1" customWidth="1"/>
    <col min="13812" max="13812" width="8.44140625" style="1" customWidth="1"/>
    <col min="13813" max="13813" width="9.33203125" style="1" customWidth="1"/>
    <col min="13814" max="13814" width="8.109375" style="1" customWidth="1"/>
    <col min="13815" max="13816" width="8.6640625" style="1" customWidth="1"/>
    <col min="13817" max="13817" width="19" style="1" customWidth="1"/>
    <col min="13818" max="13818" width="14.109375" style="1" customWidth="1"/>
    <col min="13819" max="13819" width="7.44140625" style="1" customWidth="1"/>
    <col min="13820" max="13820" width="8.109375" style="1" customWidth="1"/>
    <col min="13821" max="13821" width="10" style="1" customWidth="1"/>
    <col min="13822" max="13822" width="16.6640625" style="1" customWidth="1"/>
    <col min="13823" max="14061" width="11.44140625" style="1"/>
    <col min="14062" max="14062" width="18.44140625" style="1" customWidth="1"/>
    <col min="14063" max="14063" width="15.33203125" style="1" customWidth="1"/>
    <col min="14064" max="14064" width="9.44140625" style="1" customWidth="1"/>
    <col min="14065" max="14065" width="8.88671875" style="1" customWidth="1"/>
    <col min="14066" max="14066" width="21.44140625" style="1" customWidth="1"/>
    <col min="14067" max="14067" width="7.44140625" style="1" customWidth="1"/>
    <col min="14068" max="14068" width="8.44140625" style="1" customWidth="1"/>
    <col min="14069" max="14069" width="9.33203125" style="1" customWidth="1"/>
    <col min="14070" max="14070" width="8.109375" style="1" customWidth="1"/>
    <col min="14071" max="14072" width="8.6640625" style="1" customWidth="1"/>
    <col min="14073" max="14073" width="19" style="1" customWidth="1"/>
    <col min="14074" max="14074" width="14.109375" style="1" customWidth="1"/>
    <col min="14075" max="14075" width="7.44140625" style="1" customWidth="1"/>
    <col min="14076" max="14076" width="8.109375" style="1" customWidth="1"/>
    <col min="14077" max="14077" width="10" style="1" customWidth="1"/>
    <col min="14078" max="14078" width="16.6640625" style="1" customWidth="1"/>
    <col min="14079" max="14317" width="11.44140625" style="1"/>
    <col min="14318" max="14318" width="18.44140625" style="1" customWidth="1"/>
    <col min="14319" max="14319" width="15.33203125" style="1" customWidth="1"/>
    <col min="14320" max="14320" width="9.44140625" style="1" customWidth="1"/>
    <col min="14321" max="14321" width="8.88671875" style="1" customWidth="1"/>
    <col min="14322" max="14322" width="21.44140625" style="1" customWidth="1"/>
    <col min="14323" max="14323" width="7.44140625" style="1" customWidth="1"/>
    <col min="14324" max="14324" width="8.44140625" style="1" customWidth="1"/>
    <col min="14325" max="14325" width="9.33203125" style="1" customWidth="1"/>
    <col min="14326" max="14326" width="8.109375" style="1" customWidth="1"/>
    <col min="14327" max="14328" width="8.6640625" style="1" customWidth="1"/>
    <col min="14329" max="14329" width="19" style="1" customWidth="1"/>
    <col min="14330" max="14330" width="14.109375" style="1" customWidth="1"/>
    <col min="14331" max="14331" width="7.44140625" style="1" customWidth="1"/>
    <col min="14332" max="14332" width="8.109375" style="1" customWidth="1"/>
    <col min="14333" max="14333" width="10" style="1" customWidth="1"/>
    <col min="14334" max="14334" width="16.6640625" style="1" customWidth="1"/>
    <col min="14335" max="14573" width="11.44140625" style="1"/>
    <col min="14574" max="14574" width="18.44140625" style="1" customWidth="1"/>
    <col min="14575" max="14575" width="15.33203125" style="1" customWidth="1"/>
    <col min="14576" max="14576" width="9.44140625" style="1" customWidth="1"/>
    <col min="14577" max="14577" width="8.88671875" style="1" customWidth="1"/>
    <col min="14578" max="14578" width="21.44140625" style="1" customWidth="1"/>
    <col min="14579" max="14579" width="7.44140625" style="1" customWidth="1"/>
    <col min="14580" max="14580" width="8.44140625" style="1" customWidth="1"/>
    <col min="14581" max="14581" width="9.33203125" style="1" customWidth="1"/>
    <col min="14582" max="14582" width="8.109375" style="1" customWidth="1"/>
    <col min="14583" max="14584" width="8.6640625" style="1" customWidth="1"/>
    <col min="14585" max="14585" width="19" style="1" customWidth="1"/>
    <col min="14586" max="14586" width="14.109375" style="1" customWidth="1"/>
    <col min="14587" max="14587" width="7.44140625" style="1" customWidth="1"/>
    <col min="14588" max="14588" width="8.109375" style="1" customWidth="1"/>
    <col min="14589" max="14589" width="10" style="1" customWidth="1"/>
    <col min="14590" max="14590" width="16.6640625" style="1" customWidth="1"/>
    <col min="14591" max="14829" width="11.44140625" style="1"/>
    <col min="14830" max="14830" width="18.44140625" style="1" customWidth="1"/>
    <col min="14831" max="14831" width="15.33203125" style="1" customWidth="1"/>
    <col min="14832" max="14832" width="9.44140625" style="1" customWidth="1"/>
    <col min="14833" max="14833" width="8.88671875" style="1" customWidth="1"/>
    <col min="14834" max="14834" width="21.44140625" style="1" customWidth="1"/>
    <col min="14835" max="14835" width="7.44140625" style="1" customWidth="1"/>
    <col min="14836" max="14836" width="8.44140625" style="1" customWidth="1"/>
    <col min="14837" max="14837" width="9.33203125" style="1" customWidth="1"/>
    <col min="14838" max="14838" width="8.109375" style="1" customWidth="1"/>
    <col min="14839" max="14840" width="8.6640625" style="1" customWidth="1"/>
    <col min="14841" max="14841" width="19" style="1" customWidth="1"/>
    <col min="14842" max="14842" width="14.109375" style="1" customWidth="1"/>
    <col min="14843" max="14843" width="7.44140625" style="1" customWidth="1"/>
    <col min="14844" max="14844" width="8.109375" style="1" customWidth="1"/>
    <col min="14845" max="14845" width="10" style="1" customWidth="1"/>
    <col min="14846" max="14846" width="16.6640625" style="1" customWidth="1"/>
    <col min="14847" max="15085" width="11.44140625" style="1"/>
    <col min="15086" max="15086" width="18.44140625" style="1" customWidth="1"/>
    <col min="15087" max="15087" width="15.33203125" style="1" customWidth="1"/>
    <col min="15088" max="15088" width="9.44140625" style="1" customWidth="1"/>
    <col min="15089" max="15089" width="8.88671875" style="1" customWidth="1"/>
    <col min="15090" max="15090" width="21.44140625" style="1" customWidth="1"/>
    <col min="15091" max="15091" width="7.44140625" style="1" customWidth="1"/>
    <col min="15092" max="15092" width="8.44140625" style="1" customWidth="1"/>
    <col min="15093" max="15093" width="9.33203125" style="1" customWidth="1"/>
    <col min="15094" max="15094" width="8.109375" style="1" customWidth="1"/>
    <col min="15095" max="15096" width="8.6640625" style="1" customWidth="1"/>
    <col min="15097" max="15097" width="19" style="1" customWidth="1"/>
    <col min="15098" max="15098" width="14.109375" style="1" customWidth="1"/>
    <col min="15099" max="15099" width="7.44140625" style="1" customWidth="1"/>
    <col min="15100" max="15100" width="8.109375" style="1" customWidth="1"/>
    <col min="15101" max="15101" width="10" style="1" customWidth="1"/>
    <col min="15102" max="15102" width="16.6640625" style="1" customWidth="1"/>
    <col min="15103" max="15341" width="11.44140625" style="1"/>
    <col min="15342" max="15342" width="18.44140625" style="1" customWidth="1"/>
    <col min="15343" max="15343" width="15.33203125" style="1" customWidth="1"/>
    <col min="15344" max="15344" width="9.44140625" style="1" customWidth="1"/>
    <col min="15345" max="15345" width="8.88671875" style="1" customWidth="1"/>
    <col min="15346" max="15346" width="21.44140625" style="1" customWidth="1"/>
    <col min="15347" max="15347" width="7.44140625" style="1" customWidth="1"/>
    <col min="15348" max="15348" width="8.44140625" style="1" customWidth="1"/>
    <col min="15349" max="15349" width="9.33203125" style="1" customWidth="1"/>
    <col min="15350" max="15350" width="8.109375" style="1" customWidth="1"/>
    <col min="15351" max="15352" width="8.6640625" style="1" customWidth="1"/>
    <col min="15353" max="15353" width="19" style="1" customWidth="1"/>
    <col min="15354" max="15354" width="14.109375" style="1" customWidth="1"/>
    <col min="15355" max="15355" width="7.44140625" style="1" customWidth="1"/>
    <col min="15356" max="15356" width="8.109375" style="1" customWidth="1"/>
    <col min="15357" max="15357" width="10" style="1" customWidth="1"/>
    <col min="15358" max="15358" width="16.6640625" style="1" customWidth="1"/>
    <col min="15359" max="15597" width="11.44140625" style="1"/>
    <col min="15598" max="15598" width="18.44140625" style="1" customWidth="1"/>
    <col min="15599" max="15599" width="15.33203125" style="1" customWidth="1"/>
    <col min="15600" max="15600" width="9.44140625" style="1" customWidth="1"/>
    <col min="15601" max="15601" width="8.88671875" style="1" customWidth="1"/>
    <col min="15602" max="15602" width="21.44140625" style="1" customWidth="1"/>
    <col min="15603" max="15603" width="7.44140625" style="1" customWidth="1"/>
    <col min="15604" max="15604" width="8.44140625" style="1" customWidth="1"/>
    <col min="15605" max="15605" width="9.33203125" style="1" customWidth="1"/>
    <col min="15606" max="15606" width="8.109375" style="1" customWidth="1"/>
    <col min="15607" max="15608" width="8.6640625" style="1" customWidth="1"/>
    <col min="15609" max="15609" width="19" style="1" customWidth="1"/>
    <col min="15610" max="15610" width="14.109375" style="1" customWidth="1"/>
    <col min="15611" max="15611" width="7.44140625" style="1" customWidth="1"/>
    <col min="15612" max="15612" width="8.109375" style="1" customWidth="1"/>
    <col min="15613" max="15613" width="10" style="1" customWidth="1"/>
    <col min="15614" max="15614" width="16.6640625" style="1" customWidth="1"/>
    <col min="15615" max="15853" width="11.44140625" style="1"/>
    <col min="15854" max="15854" width="18.44140625" style="1" customWidth="1"/>
    <col min="15855" max="15855" width="15.33203125" style="1" customWidth="1"/>
    <col min="15856" max="15856" width="9.44140625" style="1" customWidth="1"/>
    <col min="15857" max="15857" width="8.88671875" style="1" customWidth="1"/>
    <col min="15858" max="15858" width="21.44140625" style="1" customWidth="1"/>
    <col min="15859" max="15859" width="7.44140625" style="1" customWidth="1"/>
    <col min="15860" max="15860" width="8.44140625" style="1" customWidth="1"/>
    <col min="15861" max="15861" width="9.33203125" style="1" customWidth="1"/>
    <col min="15862" max="15862" width="8.109375" style="1" customWidth="1"/>
    <col min="15863" max="15864" width="8.6640625" style="1" customWidth="1"/>
    <col min="15865" max="15865" width="19" style="1" customWidth="1"/>
    <col min="15866" max="15866" width="14.109375" style="1" customWidth="1"/>
    <col min="15867" max="15867" width="7.44140625" style="1" customWidth="1"/>
    <col min="15868" max="15868" width="8.109375" style="1" customWidth="1"/>
    <col min="15869" max="15869" width="10" style="1" customWidth="1"/>
    <col min="15870" max="15870" width="16.6640625" style="1" customWidth="1"/>
    <col min="15871" max="16109" width="11.44140625" style="1"/>
    <col min="16110" max="16110" width="18.44140625" style="1" customWidth="1"/>
    <col min="16111" max="16111" width="15.33203125" style="1" customWidth="1"/>
    <col min="16112" max="16112" width="9.44140625" style="1" customWidth="1"/>
    <col min="16113" max="16113" width="8.88671875" style="1" customWidth="1"/>
    <col min="16114" max="16114" width="21.44140625" style="1" customWidth="1"/>
    <col min="16115" max="16115" width="7.44140625" style="1" customWidth="1"/>
    <col min="16116" max="16116" width="8.44140625" style="1" customWidth="1"/>
    <col min="16117" max="16117" width="9.33203125" style="1" customWidth="1"/>
    <col min="16118" max="16118" width="8.109375" style="1" customWidth="1"/>
    <col min="16119" max="16120" width="8.6640625" style="1" customWidth="1"/>
    <col min="16121" max="16121" width="19" style="1" customWidth="1"/>
    <col min="16122" max="16122" width="14.109375" style="1" customWidth="1"/>
    <col min="16123" max="16123" width="7.44140625" style="1" customWidth="1"/>
    <col min="16124" max="16124" width="8.109375" style="1" customWidth="1"/>
    <col min="16125" max="16125" width="10" style="1" customWidth="1"/>
    <col min="16126" max="16126" width="16.6640625" style="1" customWidth="1"/>
    <col min="16127" max="16384" width="11.44140625" style="1"/>
  </cols>
  <sheetData>
    <row r="1" spans="1:16" x14ac:dyDescent="0.3">
      <c r="A1" s="43"/>
      <c r="B1" s="36"/>
      <c r="C1" s="36"/>
      <c r="D1" s="36"/>
      <c r="E1" s="36"/>
      <c r="F1" s="37"/>
      <c r="G1" s="38"/>
      <c r="H1" s="38"/>
      <c r="I1" s="85"/>
      <c r="J1" s="36"/>
      <c r="K1" s="36"/>
      <c r="L1" s="40"/>
      <c r="M1" s="40"/>
    </row>
    <row r="2" spans="1:16" ht="13.35" customHeight="1" x14ac:dyDescent="0.3">
      <c r="A2" s="2"/>
      <c r="B2" s="2"/>
      <c r="C2" s="2"/>
      <c r="D2" s="3"/>
      <c r="E2" s="3"/>
      <c r="F2" s="201" t="s">
        <v>8</v>
      </c>
      <c r="G2" s="202"/>
      <c r="H2" s="202"/>
      <c r="I2" s="193"/>
      <c r="J2" s="193"/>
      <c r="K2" s="193"/>
      <c r="L2" s="193"/>
      <c r="M2" s="193"/>
    </row>
    <row r="3" spans="1:16" ht="13.35" customHeight="1" x14ac:dyDescent="0.3">
      <c r="A3" s="2"/>
      <c r="B3" s="2"/>
      <c r="C3" s="2"/>
      <c r="D3" s="3"/>
      <c r="E3" s="3"/>
      <c r="F3" s="201" t="s">
        <v>0</v>
      </c>
      <c r="G3" s="202"/>
      <c r="H3" s="202"/>
      <c r="I3" s="194"/>
      <c r="J3" s="194"/>
      <c r="K3" s="194"/>
      <c r="L3" s="194"/>
      <c r="M3" s="194"/>
    </row>
    <row r="4" spans="1:16" ht="124.5" customHeight="1" x14ac:dyDescent="0.3">
      <c r="A4" s="2"/>
      <c r="B4" s="2"/>
      <c r="C4" s="2"/>
      <c r="D4" s="3"/>
      <c r="E4" s="3"/>
      <c r="F4" s="4"/>
      <c r="G4" s="5"/>
      <c r="H4" s="6"/>
      <c r="I4" s="195" t="s">
        <v>33</v>
      </c>
      <c r="J4" s="195"/>
      <c r="K4" s="195"/>
      <c r="L4" s="195"/>
      <c r="M4" s="195"/>
    </row>
    <row r="5" spans="1:16" ht="13.35" customHeight="1" x14ac:dyDescent="0.3">
      <c r="A5" s="3"/>
      <c r="B5" s="3"/>
      <c r="C5" s="3"/>
      <c r="D5" s="3"/>
      <c r="E5" s="3"/>
      <c r="F5" s="201" t="s">
        <v>7</v>
      </c>
      <c r="G5" s="202"/>
      <c r="H5" s="202"/>
      <c r="I5" s="196">
        <v>45850</v>
      </c>
      <c r="J5" s="196"/>
      <c r="K5" s="196"/>
      <c r="L5" s="196"/>
      <c r="M5" s="196"/>
    </row>
    <row r="6" spans="1:16" ht="13.35" customHeight="1" x14ac:dyDescent="0.3">
      <c r="A6" s="3"/>
      <c r="B6" s="3"/>
      <c r="C6" s="3"/>
      <c r="D6" s="3"/>
      <c r="E6" s="3"/>
      <c r="F6" s="201" t="s">
        <v>1</v>
      </c>
      <c r="G6" s="202"/>
      <c r="H6" s="202"/>
      <c r="I6" s="197"/>
      <c r="J6" s="197"/>
      <c r="K6" s="197"/>
      <c r="L6" s="197"/>
      <c r="M6" s="197"/>
    </row>
    <row r="7" spans="1:16" ht="15.75" customHeight="1" x14ac:dyDescent="0.3">
      <c r="A7" s="3"/>
      <c r="B7" s="3"/>
      <c r="C7" s="3"/>
      <c r="D7" s="3"/>
      <c r="E7" s="3"/>
      <c r="F7" s="4"/>
      <c r="G7" s="5"/>
      <c r="H7" s="6"/>
      <c r="I7" s="198"/>
      <c r="J7" s="198"/>
      <c r="K7" s="198"/>
      <c r="L7" s="198"/>
      <c r="M7" s="198"/>
    </row>
    <row r="8" spans="1:16" ht="13.35" customHeight="1" x14ac:dyDescent="0.3">
      <c r="A8" s="3"/>
      <c r="B8" s="3"/>
      <c r="C8" s="3"/>
      <c r="D8" s="3"/>
      <c r="E8" s="3"/>
      <c r="F8" s="201" t="s">
        <v>6</v>
      </c>
      <c r="G8" s="202"/>
      <c r="H8" s="202"/>
      <c r="I8" s="199" t="s">
        <v>32</v>
      </c>
      <c r="J8" s="199"/>
      <c r="K8" s="199"/>
      <c r="L8" s="199"/>
      <c r="M8" s="199"/>
    </row>
    <row r="9" spans="1:16" ht="12.75" customHeight="1" x14ac:dyDescent="0.3">
      <c r="A9" s="7"/>
      <c r="B9" s="7"/>
      <c r="C9" s="7"/>
      <c r="D9" s="3"/>
      <c r="E9" s="3"/>
      <c r="F9" s="201" t="s">
        <v>2</v>
      </c>
      <c r="G9" s="202"/>
      <c r="H9" s="202"/>
      <c r="I9" s="200"/>
      <c r="J9" s="200"/>
      <c r="K9" s="200"/>
      <c r="L9" s="200"/>
      <c r="M9" s="200"/>
    </row>
    <row r="10" spans="1:16" ht="15.75" hidden="1" customHeight="1" x14ac:dyDescent="0.3">
      <c r="A10" s="3"/>
      <c r="B10" s="3"/>
      <c r="C10" s="3"/>
      <c r="D10" s="3"/>
      <c r="E10" s="3"/>
      <c r="F10" s="204"/>
      <c r="G10" s="205"/>
      <c r="H10" s="205"/>
      <c r="I10" s="86"/>
      <c r="J10" s="9"/>
      <c r="K10" s="8"/>
    </row>
    <row r="11" spans="1:16" ht="26.25" hidden="1" customHeight="1" x14ac:dyDescent="0.3">
      <c r="A11" s="3"/>
      <c r="B11" s="3"/>
      <c r="C11" s="3"/>
      <c r="D11" s="205"/>
      <c r="E11" s="205"/>
      <c r="F11" s="205"/>
      <c r="G11" s="205"/>
      <c r="H11" s="205"/>
      <c r="I11" s="86"/>
      <c r="J11" s="8"/>
      <c r="K11" s="8"/>
    </row>
    <row r="12" spans="1:16" x14ac:dyDescent="0.3">
      <c r="A12" s="36"/>
      <c r="B12" s="36"/>
      <c r="C12" s="36"/>
      <c r="D12" s="36"/>
      <c r="E12" s="36"/>
      <c r="F12" s="37"/>
      <c r="G12" s="38"/>
      <c r="H12" s="38"/>
      <c r="I12" s="87"/>
      <c r="J12" s="39"/>
      <c r="K12" s="36"/>
      <c r="L12" s="40"/>
      <c r="M12" s="40"/>
    </row>
    <row r="13" spans="1:16" ht="38.25" customHeight="1" x14ac:dyDescent="0.3">
      <c r="A13" s="24" t="s">
        <v>3</v>
      </c>
      <c r="B13" s="203" t="s">
        <v>31</v>
      </c>
      <c r="C13" s="203"/>
      <c r="D13" s="203"/>
      <c r="E13" s="203"/>
      <c r="F13" s="25"/>
      <c r="G13" s="26"/>
      <c r="H13" s="27"/>
      <c r="I13" s="88"/>
      <c r="J13" s="29"/>
      <c r="K13" s="28"/>
      <c r="L13" s="30"/>
      <c r="M13" s="30"/>
    </row>
    <row r="14" spans="1:16" ht="26.4" x14ac:dyDescent="0.3">
      <c r="A14" s="24" t="s">
        <v>4</v>
      </c>
      <c r="B14" s="31" t="s">
        <v>30</v>
      </c>
      <c r="C14" s="31"/>
      <c r="D14" s="32"/>
      <c r="E14" s="32"/>
      <c r="F14" s="33"/>
      <c r="G14" s="32"/>
      <c r="H14" s="34"/>
      <c r="I14" s="88"/>
      <c r="J14" s="35"/>
      <c r="K14" s="28"/>
      <c r="L14" s="30"/>
      <c r="M14" s="30"/>
    </row>
    <row r="15" spans="1:16" s="10" customFormat="1" ht="30.6" x14ac:dyDescent="0.3">
      <c r="A15" s="41" t="s">
        <v>9</v>
      </c>
      <c r="B15" s="41" t="s">
        <v>10</v>
      </c>
      <c r="C15" s="41" t="s">
        <v>14</v>
      </c>
      <c r="D15" s="41" t="s">
        <v>11</v>
      </c>
      <c r="E15" s="41" t="s">
        <v>13</v>
      </c>
      <c r="F15" s="41" t="s">
        <v>34</v>
      </c>
      <c r="G15" s="41" t="s">
        <v>12</v>
      </c>
      <c r="H15" s="41" t="s">
        <v>35</v>
      </c>
      <c r="I15" s="89" t="s">
        <v>65</v>
      </c>
      <c r="J15" s="89" t="s">
        <v>43</v>
      </c>
      <c r="K15" s="83" t="s">
        <v>44</v>
      </c>
      <c r="L15" s="42" t="s">
        <v>64</v>
      </c>
      <c r="M15" s="41" t="s">
        <v>66</v>
      </c>
      <c r="N15" s="94" t="s">
        <v>15</v>
      </c>
      <c r="O15" s="191" t="s">
        <v>67</v>
      </c>
      <c r="P15" s="192"/>
    </row>
    <row r="16" spans="1:16" s="10" customFormat="1" x14ac:dyDescent="0.3">
      <c r="A16" s="53"/>
      <c r="B16" s="54"/>
      <c r="C16" s="55" t="s">
        <v>5</v>
      </c>
      <c r="D16" s="55" t="s">
        <v>74</v>
      </c>
      <c r="E16" s="55" t="s">
        <v>102</v>
      </c>
      <c r="F16" s="56" t="s">
        <v>36</v>
      </c>
      <c r="G16" s="55" t="s">
        <v>149</v>
      </c>
      <c r="H16" s="57">
        <v>120</v>
      </c>
      <c r="I16" s="93">
        <v>1</v>
      </c>
      <c r="J16" s="58">
        <f>Table1161449146851657680816162[[#This Row],[Coefficient]]*Table1161449146851657680816162[[#This Row],[Reizes Reps]]</f>
        <v>120</v>
      </c>
      <c r="K16" s="58">
        <v>1979</v>
      </c>
      <c r="L16" s="53" t="s">
        <v>148</v>
      </c>
      <c r="M16" s="60"/>
      <c r="N16" s="60"/>
      <c r="O16" s="92" t="s">
        <v>45</v>
      </c>
      <c r="P16" s="92" t="s">
        <v>46</v>
      </c>
    </row>
    <row r="17" spans="1:16" s="10" customFormat="1" x14ac:dyDescent="0.3">
      <c r="A17" s="53"/>
      <c r="B17" s="54"/>
      <c r="C17" s="55"/>
      <c r="D17" s="53"/>
      <c r="E17" s="53"/>
      <c r="F17" s="56" t="s">
        <v>37</v>
      </c>
      <c r="G17" s="55" t="s">
        <v>149</v>
      </c>
      <c r="H17" s="57">
        <v>60</v>
      </c>
      <c r="I17" s="93">
        <v>1</v>
      </c>
      <c r="J17" s="58">
        <f>Table1161449146851657680816162[[#This Row],[Coefficient]]*Table1161449146851657680816162[[#This Row],[Reizes Reps]]</f>
        <v>60</v>
      </c>
      <c r="K17" s="59"/>
      <c r="L17" s="53"/>
      <c r="M17" s="60"/>
      <c r="N17" s="60"/>
      <c r="O17" s="92" t="s">
        <v>47</v>
      </c>
      <c r="P17" s="92">
        <v>0.25</v>
      </c>
    </row>
    <row r="18" spans="1:16" s="10" customFormat="1" x14ac:dyDescent="0.3">
      <c r="A18" s="53"/>
      <c r="B18" s="54"/>
      <c r="C18" s="55"/>
      <c r="D18" s="53"/>
      <c r="E18" s="53"/>
      <c r="F18" s="56" t="s">
        <v>38</v>
      </c>
      <c r="G18" s="55" t="s">
        <v>149</v>
      </c>
      <c r="H18" s="57">
        <v>120</v>
      </c>
      <c r="I18" s="93">
        <v>1</v>
      </c>
      <c r="J18" s="58">
        <f>Table1161449146851657680816162[[#This Row],[Coefficient]]*Table1161449146851657680816162[[#This Row],[Reizes Reps]]</f>
        <v>120</v>
      </c>
      <c r="K18" s="59"/>
      <c r="L18" s="53"/>
      <c r="M18" s="60"/>
      <c r="N18" s="60"/>
      <c r="O18" s="92" t="s">
        <v>48</v>
      </c>
      <c r="P18" s="92">
        <v>0.5</v>
      </c>
    </row>
    <row r="19" spans="1:16" s="10" customFormat="1" x14ac:dyDescent="0.3">
      <c r="A19" s="53"/>
      <c r="B19" s="54"/>
      <c r="C19" s="55"/>
      <c r="D19" s="53"/>
      <c r="E19" s="53"/>
      <c r="F19" s="56" t="s">
        <v>39</v>
      </c>
      <c r="G19" s="55" t="s">
        <v>149</v>
      </c>
      <c r="H19" s="57">
        <v>108</v>
      </c>
      <c r="I19" s="93">
        <v>1</v>
      </c>
      <c r="J19" s="58">
        <f>Table1161449146851657680816162[[#This Row],[Coefficient]]*Table1161449146851657680816162[[#This Row],[Reizes Reps]]</f>
        <v>108</v>
      </c>
      <c r="K19" s="59"/>
      <c r="L19" s="53"/>
      <c r="M19" s="60"/>
      <c r="N19" s="60"/>
      <c r="O19" s="92" t="s">
        <v>49</v>
      </c>
      <c r="P19" s="92">
        <v>0.75</v>
      </c>
    </row>
    <row r="20" spans="1:16" s="10" customFormat="1" x14ac:dyDescent="0.3">
      <c r="A20" s="61"/>
      <c r="B20" s="62"/>
      <c r="C20" s="63"/>
      <c r="D20" s="61"/>
      <c r="E20" s="61"/>
      <c r="F20" s="64" t="s">
        <v>40</v>
      </c>
      <c r="G20" s="55" t="s">
        <v>149</v>
      </c>
      <c r="H20" s="65">
        <v>80</v>
      </c>
      <c r="I20" s="93">
        <v>1</v>
      </c>
      <c r="J20" s="58">
        <f>Table1161449146851657680816162[[#This Row],[Coefficient]]*Table1161449146851657680816162[[#This Row],[Reizes Reps]]</f>
        <v>80</v>
      </c>
      <c r="K20" s="66"/>
      <c r="L20" s="61"/>
      <c r="M20" s="67"/>
      <c r="N20" s="67"/>
      <c r="O20" s="92" t="s">
        <v>28</v>
      </c>
      <c r="P20" s="92">
        <v>1</v>
      </c>
    </row>
    <row r="21" spans="1:16" s="10" customFormat="1" x14ac:dyDescent="0.3">
      <c r="A21" s="77"/>
      <c r="B21" s="78"/>
      <c r="C21" s="79"/>
      <c r="D21" s="77"/>
      <c r="E21" s="77"/>
      <c r="F21" s="68" t="s">
        <v>41</v>
      </c>
      <c r="G21" s="79"/>
      <c r="H21" s="80"/>
      <c r="I21" s="81">
        <f ca="1">Table1161449146851657680816162[[#This Row],[Coefficient]]*Table1161449146851657680816162[[#This Row],[Svarbumbas svars
KB weight]]</f>
        <v>0</v>
      </c>
      <c r="J21" s="66">
        <f>J16+J17+J18+J19+J20</f>
        <v>488</v>
      </c>
      <c r="K21" s="81"/>
      <c r="L21" s="77"/>
      <c r="M21" s="82"/>
      <c r="N21" s="82"/>
      <c r="O21" s="92" t="s">
        <v>42</v>
      </c>
      <c r="P21" s="92">
        <v>1.25</v>
      </c>
    </row>
    <row r="22" spans="1:16" s="10" customFormat="1" x14ac:dyDescent="0.3">
      <c r="A22" s="69"/>
      <c r="B22" s="70"/>
      <c r="C22" s="71"/>
      <c r="D22" s="69"/>
      <c r="E22" s="71"/>
      <c r="F22" s="72"/>
      <c r="G22" s="71"/>
      <c r="H22" s="73"/>
      <c r="I22" s="93"/>
      <c r="J22" s="74"/>
      <c r="K22" s="75"/>
      <c r="L22" s="69"/>
      <c r="M22" s="76"/>
      <c r="N22" s="76"/>
      <c r="O22" s="92" t="s">
        <v>27</v>
      </c>
      <c r="P22" s="92">
        <v>1.5</v>
      </c>
    </row>
    <row r="23" spans="1:16" s="10" customFormat="1" x14ac:dyDescent="0.3">
      <c r="A23" s="69"/>
      <c r="B23" s="70"/>
      <c r="C23" s="71"/>
      <c r="D23" s="69"/>
      <c r="E23" s="69"/>
      <c r="F23" s="72"/>
      <c r="G23" s="71"/>
      <c r="H23" s="73"/>
      <c r="I23" s="93"/>
      <c r="J23" s="74"/>
      <c r="K23" s="75"/>
      <c r="L23" s="69"/>
      <c r="M23" s="76"/>
      <c r="N23" s="76"/>
      <c r="O23" s="92" t="s">
        <v>50</v>
      </c>
      <c r="P23" s="92">
        <v>1.75</v>
      </c>
    </row>
    <row r="24" spans="1:16" s="10" customFormat="1" x14ac:dyDescent="0.3">
      <c r="A24" s="69"/>
      <c r="B24" s="70"/>
      <c r="C24" s="71"/>
      <c r="D24" s="69"/>
      <c r="E24" s="69"/>
      <c r="F24" s="72"/>
      <c r="G24" s="71"/>
      <c r="H24" s="73"/>
      <c r="I24" s="93"/>
      <c r="J24" s="74"/>
      <c r="K24" s="75"/>
      <c r="L24" s="69"/>
      <c r="M24" s="76"/>
      <c r="N24" s="76"/>
      <c r="O24" s="92" t="s">
        <v>26</v>
      </c>
      <c r="P24" s="92">
        <v>2</v>
      </c>
    </row>
    <row r="25" spans="1:16" s="10" customFormat="1" x14ac:dyDescent="0.3">
      <c r="A25" s="69"/>
      <c r="B25" s="70"/>
      <c r="C25" s="71"/>
      <c r="D25" s="69"/>
      <c r="E25" s="69"/>
      <c r="F25" s="72"/>
      <c r="G25" s="71"/>
      <c r="H25" s="73"/>
      <c r="I25" s="93"/>
      <c r="J25" s="74"/>
      <c r="K25" s="75"/>
      <c r="L25" s="69"/>
      <c r="M25" s="76"/>
      <c r="N25" s="76"/>
      <c r="O25" s="92" t="s">
        <v>51</v>
      </c>
      <c r="P25" s="92">
        <v>2.25</v>
      </c>
    </row>
    <row r="26" spans="1:16" s="10" customFormat="1" x14ac:dyDescent="0.3">
      <c r="A26" s="69"/>
      <c r="B26" s="70"/>
      <c r="C26" s="71"/>
      <c r="D26" s="69"/>
      <c r="E26" s="69"/>
      <c r="F26" s="72"/>
      <c r="G26" s="71"/>
      <c r="H26" s="73"/>
      <c r="I26" s="93"/>
      <c r="J26" s="74"/>
      <c r="K26" s="75"/>
      <c r="L26" s="69"/>
      <c r="M26" s="76"/>
      <c r="N26" s="76"/>
      <c r="O26" s="92" t="s">
        <v>52</v>
      </c>
      <c r="P26" s="92">
        <v>2.5</v>
      </c>
    </row>
    <row r="27" spans="1:16" s="10" customFormat="1" x14ac:dyDescent="0.3">
      <c r="A27" s="77"/>
      <c r="B27" s="78"/>
      <c r="C27" s="79"/>
      <c r="D27" s="77"/>
      <c r="E27" s="77"/>
      <c r="F27" s="84"/>
      <c r="G27" s="79"/>
      <c r="H27" s="80"/>
      <c r="I27" s="80"/>
      <c r="J27" s="75"/>
      <c r="K27" s="81"/>
      <c r="L27" s="77"/>
      <c r="M27" s="82"/>
      <c r="N27" s="82"/>
      <c r="O27" s="92" t="s">
        <v>53</v>
      </c>
      <c r="P27" s="92">
        <v>2.75</v>
      </c>
    </row>
    <row r="28" spans="1:16" s="10" customFormat="1" x14ac:dyDescent="0.3">
      <c r="A28" s="20"/>
      <c r="B28" s="45"/>
      <c r="C28" s="17"/>
      <c r="D28" s="20"/>
      <c r="E28" s="20"/>
      <c r="F28" s="17"/>
      <c r="G28" s="17"/>
      <c r="H28" s="23"/>
      <c r="I28" s="93"/>
      <c r="J28" s="18"/>
      <c r="K28" s="21"/>
      <c r="L28" s="20"/>
      <c r="M28" s="22"/>
      <c r="N28" s="22"/>
      <c r="O28" s="92" t="s">
        <v>25</v>
      </c>
      <c r="P28" s="92">
        <v>3</v>
      </c>
    </row>
    <row r="29" spans="1:16" s="10" customFormat="1" x14ac:dyDescent="0.3">
      <c r="A29" s="20"/>
      <c r="B29" s="45"/>
      <c r="C29" s="17"/>
      <c r="D29" s="20"/>
      <c r="E29" s="20"/>
      <c r="F29" s="17"/>
      <c r="G29" s="17"/>
      <c r="H29" s="23"/>
      <c r="I29" s="93"/>
      <c r="J29" s="18"/>
      <c r="K29" s="21"/>
      <c r="L29" s="20"/>
      <c r="M29" s="22"/>
      <c r="N29" s="22"/>
      <c r="O29" s="92" t="s">
        <v>54</v>
      </c>
      <c r="P29" s="92">
        <v>3.25</v>
      </c>
    </row>
    <row r="30" spans="1:16" s="10" customFormat="1" x14ac:dyDescent="0.3">
      <c r="A30" s="20"/>
      <c r="B30" s="45"/>
      <c r="C30" s="17"/>
      <c r="D30" s="20"/>
      <c r="E30" s="20"/>
      <c r="F30" s="17"/>
      <c r="G30" s="17"/>
      <c r="H30" s="23"/>
      <c r="I30" s="93"/>
      <c r="J30" s="18"/>
      <c r="K30" s="21"/>
      <c r="L30" s="20"/>
      <c r="M30" s="22"/>
      <c r="N30" s="22"/>
      <c r="O30" s="92" t="s">
        <v>55</v>
      </c>
      <c r="P30" s="92">
        <v>3.5</v>
      </c>
    </row>
    <row r="31" spans="1:16" s="10" customFormat="1" x14ac:dyDescent="0.3">
      <c r="A31" s="20"/>
      <c r="B31" s="45"/>
      <c r="C31" s="17"/>
      <c r="D31" s="20"/>
      <c r="E31" s="20"/>
      <c r="F31" s="17"/>
      <c r="G31" s="17"/>
      <c r="H31" s="23"/>
      <c r="I31" s="93"/>
      <c r="J31" s="18"/>
      <c r="K31" s="21"/>
      <c r="L31" s="20"/>
      <c r="M31" s="22"/>
      <c r="N31" s="22"/>
      <c r="O31" s="92" t="s">
        <v>56</v>
      </c>
      <c r="P31" s="92">
        <v>3.75</v>
      </c>
    </row>
    <row r="32" spans="1:16" s="10" customFormat="1" x14ac:dyDescent="0.3">
      <c r="A32" s="20"/>
      <c r="B32" s="45"/>
      <c r="C32" s="17"/>
      <c r="D32" s="20"/>
      <c r="E32" s="20"/>
      <c r="F32" s="17"/>
      <c r="G32" s="17"/>
      <c r="H32" s="23"/>
      <c r="I32" s="93"/>
      <c r="J32" s="18"/>
      <c r="K32" s="21"/>
      <c r="L32" s="20"/>
      <c r="M32" s="22"/>
      <c r="N32" s="22"/>
      <c r="O32" s="92" t="s">
        <v>29</v>
      </c>
      <c r="P32" s="92">
        <v>4</v>
      </c>
    </row>
    <row r="33" spans="1:16" s="10" customFormat="1" x14ac:dyDescent="0.3">
      <c r="A33" s="46"/>
      <c r="B33" s="47"/>
      <c r="C33" s="48"/>
      <c r="D33" s="46"/>
      <c r="E33" s="46"/>
      <c r="F33" s="48"/>
      <c r="G33" s="48"/>
      <c r="H33" s="49"/>
      <c r="I33" s="93"/>
      <c r="J33" s="50"/>
      <c r="K33" s="51"/>
      <c r="L33" s="46"/>
      <c r="M33" s="52"/>
      <c r="N33" s="52"/>
      <c r="O33" s="92" t="s">
        <v>57</v>
      </c>
      <c r="P33" s="92">
        <v>4.25</v>
      </c>
    </row>
    <row r="34" spans="1:16" x14ac:dyDescent="0.3">
      <c r="A34" s="14"/>
      <c r="B34" s="14"/>
      <c r="C34" s="14"/>
      <c r="D34" s="14"/>
      <c r="E34" s="14"/>
      <c r="F34" s="15"/>
      <c r="G34" s="14"/>
      <c r="H34" s="16"/>
      <c r="I34" s="90"/>
      <c r="J34" s="14"/>
      <c r="K34" s="14"/>
      <c r="L34" s="44"/>
      <c r="M34" s="44"/>
      <c r="N34" s="44"/>
      <c r="O34" s="92" t="s">
        <v>21</v>
      </c>
      <c r="P34" s="92">
        <v>4.5</v>
      </c>
    </row>
    <row r="35" spans="1:16" x14ac:dyDescent="0.3">
      <c r="O35" s="92" t="s">
        <v>58</v>
      </c>
      <c r="P35" s="92">
        <v>4.75</v>
      </c>
    </row>
    <row r="36" spans="1:16" x14ac:dyDescent="0.3">
      <c r="O36" s="92" t="s">
        <v>59</v>
      </c>
      <c r="P36" s="92">
        <v>5</v>
      </c>
    </row>
    <row r="37" spans="1:16" x14ac:dyDescent="0.3">
      <c r="O37" s="92" t="s">
        <v>60</v>
      </c>
      <c r="P37" s="92">
        <v>5.25</v>
      </c>
    </row>
    <row r="38" spans="1:16" x14ac:dyDescent="0.3">
      <c r="O38" s="92" t="s">
        <v>61</v>
      </c>
      <c r="P38" s="92">
        <v>5.5</v>
      </c>
    </row>
    <row r="39" spans="1:16" x14ac:dyDescent="0.3">
      <c r="O39" s="92" t="s">
        <v>63</v>
      </c>
      <c r="P39" s="92">
        <v>5.75</v>
      </c>
    </row>
    <row r="40" spans="1:16" x14ac:dyDescent="0.3">
      <c r="O40" s="92" t="s">
        <v>62</v>
      </c>
      <c r="P40" s="92">
        <v>6</v>
      </c>
    </row>
  </sheetData>
  <mergeCells count="19">
    <mergeCell ref="F2:H2"/>
    <mergeCell ref="F3:H3"/>
    <mergeCell ref="F5:H5"/>
    <mergeCell ref="F6:H6"/>
    <mergeCell ref="B13:E13"/>
    <mergeCell ref="F8:H8"/>
    <mergeCell ref="F9:H9"/>
    <mergeCell ref="F10:H10"/>
    <mergeCell ref="D11:E11"/>
    <mergeCell ref="F11:H11"/>
    <mergeCell ref="O15:P15"/>
    <mergeCell ref="I2:M2"/>
    <mergeCell ref="I3:M3"/>
    <mergeCell ref="I4:M4"/>
    <mergeCell ref="I5:M5"/>
    <mergeCell ref="I6:M6"/>
    <mergeCell ref="I7:M7"/>
    <mergeCell ref="I8:M8"/>
    <mergeCell ref="I9:M9"/>
  </mergeCells>
  <phoneticPr fontId="25" type="noConversion"/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BCDAC-DFE4-4649-A307-4CC8029D4140}">
  <sheetPr>
    <pageSetUpPr fitToPage="1"/>
  </sheetPr>
  <dimension ref="A1:J33"/>
  <sheetViews>
    <sheetView zoomScale="80" zoomScaleNormal="80" workbookViewId="0">
      <selection activeCell="P10" sqref="P10"/>
    </sheetView>
  </sheetViews>
  <sheetFormatPr defaultRowHeight="14.4" x14ac:dyDescent="0.3"/>
  <cols>
    <col min="2" max="2" width="11.21875" customWidth="1"/>
    <col min="5" max="5" width="31.21875" customWidth="1"/>
    <col min="6" max="6" width="14.77734375" customWidth="1"/>
    <col min="7" max="7" width="13.77734375" customWidth="1"/>
    <col min="8" max="8" width="12.21875" customWidth="1"/>
    <col min="9" max="9" width="13.88671875" customWidth="1"/>
    <col min="10" max="10" width="13.77734375" customWidth="1"/>
  </cols>
  <sheetData>
    <row r="1" spans="1:10" ht="40.799999999999997" x14ac:dyDescent="0.3">
      <c r="A1" s="94" t="s">
        <v>9</v>
      </c>
      <c r="B1" s="94" t="s">
        <v>10</v>
      </c>
      <c r="C1" s="94" t="s">
        <v>14</v>
      </c>
      <c r="D1" s="94" t="s">
        <v>11</v>
      </c>
      <c r="E1" s="94" t="s">
        <v>13</v>
      </c>
      <c r="F1" s="92">
        <v>1</v>
      </c>
      <c r="G1" s="92">
        <v>2</v>
      </c>
      <c r="H1" s="92">
        <v>3</v>
      </c>
      <c r="I1" s="92">
        <v>4</v>
      </c>
      <c r="J1" s="92">
        <v>5</v>
      </c>
    </row>
    <row r="2" spans="1:10" x14ac:dyDescent="0.3">
      <c r="A2" s="186">
        <v>0.5</v>
      </c>
      <c r="B2" s="54"/>
      <c r="C2" s="55" t="s">
        <v>69</v>
      </c>
      <c r="D2" s="55" t="s">
        <v>82</v>
      </c>
      <c r="E2" s="55" t="s">
        <v>89</v>
      </c>
      <c r="F2" s="92"/>
      <c r="G2" s="92"/>
      <c r="H2" s="92"/>
      <c r="I2" s="92"/>
      <c r="J2" s="92"/>
    </row>
    <row r="3" spans="1:10" x14ac:dyDescent="0.3">
      <c r="A3" s="186">
        <v>0.5</v>
      </c>
      <c r="B3" s="54"/>
      <c r="C3" s="55" t="s">
        <v>5</v>
      </c>
      <c r="D3" s="55" t="s">
        <v>74</v>
      </c>
      <c r="E3" s="55" t="s">
        <v>102</v>
      </c>
      <c r="F3" s="92"/>
      <c r="G3" s="92"/>
      <c r="H3" s="92"/>
      <c r="I3" s="92"/>
      <c r="J3" s="92"/>
    </row>
    <row r="4" spans="1:10" x14ac:dyDescent="0.3">
      <c r="A4" s="186">
        <v>0.5</v>
      </c>
      <c r="B4" s="54"/>
      <c r="C4" s="55" t="s">
        <v>23</v>
      </c>
      <c r="D4" s="55" t="s">
        <v>82</v>
      </c>
      <c r="E4" s="55" t="s">
        <v>83</v>
      </c>
      <c r="F4" s="92"/>
      <c r="G4" s="92"/>
      <c r="H4" s="92"/>
      <c r="I4" s="92"/>
      <c r="J4" s="92"/>
    </row>
    <row r="5" spans="1:10" x14ac:dyDescent="0.3">
      <c r="A5" s="186">
        <v>0.5</v>
      </c>
      <c r="B5" s="54"/>
      <c r="C5" s="55" t="s">
        <v>24</v>
      </c>
      <c r="D5" s="53" t="s">
        <v>74</v>
      </c>
      <c r="E5" s="55" t="s">
        <v>79</v>
      </c>
      <c r="F5" s="92"/>
      <c r="G5" s="92"/>
      <c r="H5" s="92"/>
      <c r="I5" s="92"/>
      <c r="J5" s="92"/>
    </row>
    <row r="6" spans="1:10" x14ac:dyDescent="0.3">
      <c r="A6" s="189"/>
      <c r="B6" s="189"/>
      <c r="C6" s="189"/>
      <c r="D6" s="189"/>
      <c r="E6" s="189"/>
      <c r="F6" s="92"/>
      <c r="G6" s="92"/>
      <c r="H6" s="92"/>
      <c r="I6" s="92"/>
      <c r="J6" s="92"/>
    </row>
    <row r="7" spans="1:10" x14ac:dyDescent="0.3">
      <c r="A7" s="187">
        <v>0.54166666666666663</v>
      </c>
      <c r="B7" s="70"/>
      <c r="C7" s="71" t="s">
        <v>24</v>
      </c>
      <c r="D7" s="71" t="s">
        <v>82</v>
      </c>
      <c r="E7" s="71" t="s">
        <v>84</v>
      </c>
      <c r="F7" s="92"/>
      <c r="G7" s="92"/>
      <c r="H7" s="92"/>
      <c r="I7" s="92"/>
      <c r="J7" s="92"/>
    </row>
    <row r="8" spans="1:10" x14ac:dyDescent="0.3">
      <c r="A8" s="187">
        <v>0.54166666666666663</v>
      </c>
      <c r="B8" s="54"/>
      <c r="C8" s="55" t="s">
        <v>24</v>
      </c>
      <c r="D8" s="53" t="s">
        <v>82</v>
      </c>
      <c r="E8" s="55" t="s">
        <v>85</v>
      </c>
      <c r="F8" s="92"/>
      <c r="G8" s="92"/>
      <c r="H8" s="92"/>
      <c r="I8" s="92"/>
      <c r="J8" s="92"/>
    </row>
    <row r="9" spans="1:10" x14ac:dyDescent="0.3">
      <c r="A9" s="187">
        <v>0.54166666666666663</v>
      </c>
      <c r="B9" s="70"/>
      <c r="C9" s="71" t="s">
        <v>22</v>
      </c>
      <c r="D9" s="71" t="s">
        <v>74</v>
      </c>
      <c r="E9" s="71" t="s">
        <v>75</v>
      </c>
      <c r="F9" s="92"/>
      <c r="G9" s="92"/>
      <c r="H9" s="92"/>
      <c r="I9" s="92"/>
      <c r="J9" s="92"/>
    </row>
    <row r="10" spans="1:10" x14ac:dyDescent="0.3">
      <c r="A10" s="187">
        <v>0.54166666666666663</v>
      </c>
      <c r="B10" s="54"/>
      <c r="C10" s="71" t="s">
        <v>22</v>
      </c>
      <c r="D10" s="55" t="s">
        <v>82</v>
      </c>
      <c r="E10" s="55" t="s">
        <v>88</v>
      </c>
      <c r="F10" s="92"/>
      <c r="G10" s="92"/>
      <c r="H10" s="92"/>
      <c r="I10" s="92"/>
      <c r="J10" s="92"/>
    </row>
    <row r="11" spans="1:10" x14ac:dyDescent="0.3">
      <c r="A11" s="189"/>
      <c r="B11" s="189"/>
      <c r="C11" s="189"/>
      <c r="D11" s="189"/>
      <c r="E11" s="189"/>
      <c r="F11" s="92"/>
      <c r="G11" s="92"/>
      <c r="H11" s="92"/>
      <c r="I11" s="92"/>
      <c r="J11" s="92"/>
    </row>
    <row r="12" spans="1:10" x14ac:dyDescent="0.3">
      <c r="A12" s="188">
        <v>0.58333333333333337</v>
      </c>
      <c r="B12" s="167"/>
      <c r="C12" s="71" t="s">
        <v>24</v>
      </c>
      <c r="D12" s="69" t="s">
        <v>76</v>
      </c>
      <c r="E12" s="71" t="s">
        <v>80</v>
      </c>
      <c r="F12" s="92"/>
      <c r="G12" s="92"/>
      <c r="H12" s="92"/>
      <c r="I12" s="92"/>
      <c r="J12" s="92"/>
    </row>
    <row r="13" spans="1:10" x14ac:dyDescent="0.3">
      <c r="A13" s="188">
        <v>0.58333333333333337</v>
      </c>
      <c r="B13" s="54"/>
      <c r="C13" s="55" t="s">
        <v>24</v>
      </c>
      <c r="D13" s="53" t="s">
        <v>82</v>
      </c>
      <c r="E13" s="55" t="s">
        <v>86</v>
      </c>
      <c r="F13" s="92"/>
      <c r="G13" s="92"/>
      <c r="H13" s="92"/>
      <c r="I13" s="92"/>
      <c r="J13" s="92"/>
    </row>
    <row r="14" spans="1:10" x14ac:dyDescent="0.3">
      <c r="A14" s="188">
        <v>0.58333333333333337</v>
      </c>
      <c r="B14" s="54"/>
      <c r="C14" s="55" t="s">
        <v>69</v>
      </c>
      <c r="D14" s="55" t="s">
        <v>82</v>
      </c>
      <c r="E14" s="55" t="s">
        <v>90</v>
      </c>
      <c r="F14" s="92"/>
      <c r="G14" s="92"/>
      <c r="H14" s="92"/>
      <c r="I14" s="92"/>
      <c r="J14" s="92"/>
    </row>
    <row r="15" spans="1:10" x14ac:dyDescent="0.3">
      <c r="A15" s="188">
        <v>0.58333333333333337</v>
      </c>
      <c r="B15" s="54"/>
      <c r="C15" s="55" t="s">
        <v>123</v>
      </c>
      <c r="D15" s="55" t="s">
        <v>74</v>
      </c>
      <c r="E15" s="55" t="s">
        <v>118</v>
      </c>
      <c r="F15" s="92"/>
      <c r="G15" s="92"/>
      <c r="H15" s="92"/>
      <c r="I15" s="92"/>
      <c r="J15" s="92"/>
    </row>
    <row r="16" spans="1:10" x14ac:dyDescent="0.3">
      <c r="A16" s="189"/>
      <c r="B16" s="189"/>
      <c r="C16" s="189"/>
      <c r="D16" s="189"/>
      <c r="E16" s="189"/>
      <c r="F16" s="92"/>
      <c r="G16" s="92"/>
      <c r="H16" s="92"/>
      <c r="I16" s="92"/>
      <c r="J16" s="92"/>
    </row>
    <row r="17" spans="1:10" x14ac:dyDescent="0.3">
      <c r="A17" s="190">
        <v>0.625</v>
      </c>
      <c r="B17" s="143"/>
      <c r="C17" s="55" t="s">
        <v>69</v>
      </c>
      <c r="D17" s="55" t="s">
        <v>98</v>
      </c>
      <c r="E17" s="55" t="s">
        <v>96</v>
      </c>
      <c r="F17" s="92"/>
      <c r="G17" s="92"/>
      <c r="H17" s="92"/>
      <c r="I17" s="92"/>
      <c r="J17" s="92"/>
    </row>
    <row r="18" spans="1:10" x14ac:dyDescent="0.3">
      <c r="A18" s="190">
        <v>0.625</v>
      </c>
      <c r="B18" s="167"/>
      <c r="C18" s="71" t="s">
        <v>69</v>
      </c>
      <c r="D18" s="71" t="s">
        <v>74</v>
      </c>
      <c r="E18" s="71" t="s">
        <v>99</v>
      </c>
      <c r="F18" s="92"/>
      <c r="G18" s="92"/>
      <c r="H18" s="92"/>
      <c r="I18" s="92"/>
      <c r="J18" s="92"/>
    </row>
    <row r="19" spans="1:10" x14ac:dyDescent="0.3">
      <c r="A19" s="190">
        <v>0.625</v>
      </c>
      <c r="B19" s="143"/>
      <c r="C19" s="55" t="s">
        <v>69</v>
      </c>
      <c r="D19" s="55" t="s">
        <v>74</v>
      </c>
      <c r="E19" s="55" t="s">
        <v>100</v>
      </c>
      <c r="F19" s="92"/>
      <c r="G19" s="92"/>
      <c r="H19" s="92"/>
      <c r="I19" s="92"/>
      <c r="J19" s="92"/>
    </row>
    <row r="20" spans="1:10" x14ac:dyDescent="0.3">
      <c r="A20" s="190">
        <v>0.625</v>
      </c>
      <c r="B20" s="54"/>
      <c r="C20" s="55" t="s">
        <v>69</v>
      </c>
      <c r="D20" s="55" t="s">
        <v>74</v>
      </c>
      <c r="E20" s="55" t="s">
        <v>101</v>
      </c>
      <c r="F20" s="92"/>
      <c r="G20" s="92"/>
      <c r="H20" s="92"/>
      <c r="I20" s="92"/>
      <c r="J20" s="92"/>
    </row>
    <row r="21" spans="1:10" x14ac:dyDescent="0.3">
      <c r="A21" s="189"/>
      <c r="B21" s="189"/>
      <c r="C21" s="189"/>
      <c r="D21" s="189"/>
      <c r="E21" s="189"/>
      <c r="F21" s="92"/>
      <c r="G21" s="92"/>
      <c r="H21" s="92"/>
      <c r="I21" s="92"/>
      <c r="J21" s="92"/>
    </row>
    <row r="22" spans="1:10" x14ac:dyDescent="0.3">
      <c r="A22" s="187">
        <v>0.66666666666666663</v>
      </c>
      <c r="B22" s="70"/>
      <c r="C22" s="71" t="s">
        <v>24</v>
      </c>
      <c r="D22" s="69" t="s">
        <v>82</v>
      </c>
      <c r="E22" s="71" t="s">
        <v>87</v>
      </c>
      <c r="F22" s="92"/>
      <c r="G22" s="92"/>
      <c r="H22" s="92"/>
      <c r="I22" s="92"/>
      <c r="J22" s="92"/>
    </row>
    <row r="23" spans="1:10" x14ac:dyDescent="0.3">
      <c r="A23" s="187">
        <v>0.66666666666666663</v>
      </c>
      <c r="B23" s="143"/>
      <c r="C23" s="55" t="s">
        <v>24</v>
      </c>
      <c r="D23" s="55" t="s">
        <v>74</v>
      </c>
      <c r="E23" s="55" t="s">
        <v>95</v>
      </c>
      <c r="F23" s="92"/>
      <c r="G23" s="92"/>
      <c r="H23" s="92"/>
      <c r="I23" s="92"/>
      <c r="J23" s="92"/>
    </row>
    <row r="24" spans="1:10" x14ac:dyDescent="0.3">
      <c r="A24" s="187">
        <v>0.66666666666666663</v>
      </c>
      <c r="B24" s="54"/>
      <c r="C24" s="55" t="s">
        <v>69</v>
      </c>
      <c r="D24" s="55" t="s">
        <v>76</v>
      </c>
      <c r="E24" s="55" t="s">
        <v>77</v>
      </c>
      <c r="F24" s="92"/>
      <c r="G24" s="92"/>
      <c r="H24" s="92"/>
      <c r="I24" s="92"/>
      <c r="J24" s="92"/>
    </row>
    <row r="25" spans="1:10" x14ac:dyDescent="0.3">
      <c r="A25" s="187">
        <v>0.66666666666666663</v>
      </c>
      <c r="B25" s="70"/>
      <c r="C25" s="71" t="s">
        <v>69</v>
      </c>
      <c r="D25" s="69" t="s">
        <v>76</v>
      </c>
      <c r="E25" s="71" t="s">
        <v>78</v>
      </c>
      <c r="F25" s="92"/>
      <c r="G25" s="92"/>
      <c r="H25" s="92"/>
      <c r="I25" s="92"/>
      <c r="J25" s="92"/>
    </row>
    <row r="26" spans="1:10" x14ac:dyDescent="0.3">
      <c r="A26" s="189"/>
      <c r="B26" s="189"/>
      <c r="C26" s="189"/>
      <c r="D26" s="189"/>
      <c r="E26" s="189"/>
      <c r="F26" s="92"/>
      <c r="G26" s="92"/>
      <c r="H26" s="92"/>
      <c r="I26" s="92"/>
      <c r="J26" s="92"/>
    </row>
    <row r="27" spans="1:10" x14ac:dyDescent="0.3">
      <c r="A27" s="186">
        <v>0.70833333333333337</v>
      </c>
      <c r="B27" s="54"/>
      <c r="C27" s="55" t="s">
        <v>69</v>
      </c>
      <c r="D27" s="55" t="s">
        <v>82</v>
      </c>
      <c r="E27" s="55" t="s">
        <v>91</v>
      </c>
      <c r="F27" s="92"/>
      <c r="G27" s="92"/>
      <c r="H27" s="92"/>
      <c r="I27" s="92"/>
      <c r="J27" s="92"/>
    </row>
    <row r="28" spans="1:10" x14ac:dyDescent="0.3">
      <c r="A28" s="186">
        <v>0.70833333333333337</v>
      </c>
      <c r="B28" s="167"/>
      <c r="C28" s="71" t="s">
        <v>69</v>
      </c>
      <c r="D28" s="71" t="s">
        <v>82</v>
      </c>
      <c r="E28" s="71" t="s">
        <v>92</v>
      </c>
      <c r="F28" s="92"/>
      <c r="G28" s="92"/>
      <c r="H28" s="92"/>
      <c r="I28" s="92"/>
      <c r="J28" s="92"/>
    </row>
    <row r="29" spans="1:10" x14ac:dyDescent="0.3">
      <c r="A29" s="186">
        <v>0.70833333333333337</v>
      </c>
      <c r="B29" s="143"/>
      <c r="C29" s="55" t="s">
        <v>69</v>
      </c>
      <c r="D29" s="55" t="s">
        <v>82</v>
      </c>
      <c r="E29" s="55" t="s">
        <v>93</v>
      </c>
      <c r="F29" s="92"/>
      <c r="G29" s="92"/>
      <c r="H29" s="92"/>
      <c r="I29" s="92"/>
      <c r="J29" s="92"/>
    </row>
    <row r="30" spans="1:10" x14ac:dyDescent="0.3">
      <c r="A30" s="186">
        <v>0.70833333333333337</v>
      </c>
      <c r="B30" s="167"/>
      <c r="C30" s="71" t="s">
        <v>69</v>
      </c>
      <c r="D30" s="71" t="s">
        <v>82</v>
      </c>
      <c r="E30" s="71" t="s">
        <v>94</v>
      </c>
      <c r="F30" s="92"/>
      <c r="G30" s="92"/>
      <c r="H30" s="92"/>
      <c r="I30" s="92"/>
      <c r="J30" s="92"/>
    </row>
    <row r="31" spans="1:10" x14ac:dyDescent="0.3">
      <c r="A31" s="189"/>
      <c r="B31" s="189"/>
      <c r="C31" s="189"/>
      <c r="D31" s="189"/>
      <c r="E31" s="189"/>
      <c r="F31" s="92"/>
      <c r="G31" s="92"/>
      <c r="H31" s="92"/>
      <c r="I31" s="92"/>
      <c r="J31" s="92"/>
    </row>
    <row r="32" spans="1:10" x14ac:dyDescent="0.3">
      <c r="A32" s="188">
        <v>0.75</v>
      </c>
      <c r="B32" s="167"/>
      <c r="C32" s="71" t="s">
        <v>69</v>
      </c>
      <c r="D32" s="71" t="s">
        <v>74</v>
      </c>
      <c r="E32" s="71" t="s">
        <v>124</v>
      </c>
      <c r="F32" s="92"/>
      <c r="G32" s="92"/>
      <c r="H32" s="92"/>
      <c r="I32" s="92"/>
      <c r="J32" s="92"/>
    </row>
    <row r="33" spans="1:10" x14ac:dyDescent="0.3">
      <c r="A33" s="188">
        <v>0.75</v>
      </c>
      <c r="B33" s="167"/>
      <c r="C33" s="71" t="s">
        <v>69</v>
      </c>
      <c r="D33" s="71" t="s">
        <v>74</v>
      </c>
      <c r="E33" s="71" t="s">
        <v>122</v>
      </c>
      <c r="F33" s="92"/>
      <c r="G33" s="92"/>
      <c r="H33" s="92"/>
      <c r="I33" s="92"/>
      <c r="J33" s="92"/>
    </row>
  </sheetData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E8EFE-E940-482F-8780-29A3E59F45FC}">
  <dimension ref="A1:P84"/>
  <sheetViews>
    <sheetView topLeftCell="A60" workbookViewId="0">
      <selection activeCell="J84" sqref="J84"/>
    </sheetView>
  </sheetViews>
  <sheetFormatPr defaultColWidth="11.44140625" defaultRowHeight="14.4" x14ac:dyDescent="0.3"/>
  <cols>
    <col min="1" max="1" width="12.6640625" style="11" customWidth="1"/>
    <col min="2" max="2" width="20.5546875" style="11" customWidth="1"/>
    <col min="3" max="3" width="14.88671875" style="11" customWidth="1"/>
    <col min="4" max="4" width="10.33203125" style="11" customWidth="1"/>
    <col min="5" max="5" width="24.88671875" style="11" customWidth="1"/>
    <col min="6" max="6" width="21.44140625" style="12" customWidth="1"/>
    <col min="7" max="7" width="9.33203125" style="11" customWidth="1"/>
    <col min="8" max="8" width="8.44140625" style="13" customWidth="1"/>
    <col min="9" max="9" width="9.33203125" style="91" customWidth="1"/>
    <col min="10" max="10" width="8.6640625" style="11" customWidth="1"/>
    <col min="11" max="11" width="9" style="134" customWidth="1"/>
    <col min="12" max="12" width="8.109375" style="1" customWidth="1"/>
    <col min="13" max="13" width="8" style="1" customWidth="1"/>
    <col min="14" max="237" width="11.44140625" style="1"/>
    <col min="238" max="238" width="18.44140625" style="1" customWidth="1"/>
    <col min="239" max="239" width="15.33203125" style="1" customWidth="1"/>
    <col min="240" max="240" width="9.44140625" style="1" customWidth="1"/>
    <col min="241" max="241" width="8.88671875" style="1" customWidth="1"/>
    <col min="242" max="242" width="21.44140625" style="1" customWidth="1"/>
    <col min="243" max="243" width="7.44140625" style="1" customWidth="1"/>
    <col min="244" max="244" width="8.44140625" style="1" customWidth="1"/>
    <col min="245" max="245" width="9.33203125" style="1" customWidth="1"/>
    <col min="246" max="246" width="8.109375" style="1" customWidth="1"/>
    <col min="247" max="248" width="8.6640625" style="1" customWidth="1"/>
    <col min="249" max="249" width="19" style="1" customWidth="1"/>
    <col min="250" max="250" width="14.109375" style="1" customWidth="1"/>
    <col min="251" max="251" width="7.44140625" style="1" customWidth="1"/>
    <col min="252" max="252" width="8.109375" style="1" customWidth="1"/>
    <col min="253" max="253" width="10" style="1" customWidth="1"/>
    <col min="254" max="254" width="16.6640625" style="1" customWidth="1"/>
    <col min="255" max="493" width="11.44140625" style="1"/>
    <col min="494" max="494" width="18.44140625" style="1" customWidth="1"/>
    <col min="495" max="495" width="15.33203125" style="1" customWidth="1"/>
    <col min="496" max="496" width="9.44140625" style="1" customWidth="1"/>
    <col min="497" max="497" width="8.88671875" style="1" customWidth="1"/>
    <col min="498" max="498" width="21.44140625" style="1" customWidth="1"/>
    <col min="499" max="499" width="7.44140625" style="1" customWidth="1"/>
    <col min="500" max="500" width="8.44140625" style="1" customWidth="1"/>
    <col min="501" max="501" width="9.33203125" style="1" customWidth="1"/>
    <col min="502" max="502" width="8.109375" style="1" customWidth="1"/>
    <col min="503" max="504" width="8.6640625" style="1" customWidth="1"/>
    <col min="505" max="505" width="19" style="1" customWidth="1"/>
    <col min="506" max="506" width="14.109375" style="1" customWidth="1"/>
    <col min="507" max="507" width="7.44140625" style="1" customWidth="1"/>
    <col min="508" max="508" width="8.109375" style="1" customWidth="1"/>
    <col min="509" max="509" width="10" style="1" customWidth="1"/>
    <col min="510" max="510" width="16.6640625" style="1" customWidth="1"/>
    <col min="511" max="749" width="11.44140625" style="1"/>
    <col min="750" max="750" width="18.44140625" style="1" customWidth="1"/>
    <col min="751" max="751" width="15.33203125" style="1" customWidth="1"/>
    <col min="752" max="752" width="9.44140625" style="1" customWidth="1"/>
    <col min="753" max="753" width="8.88671875" style="1" customWidth="1"/>
    <col min="754" max="754" width="21.44140625" style="1" customWidth="1"/>
    <col min="755" max="755" width="7.44140625" style="1" customWidth="1"/>
    <col min="756" max="756" width="8.44140625" style="1" customWidth="1"/>
    <col min="757" max="757" width="9.33203125" style="1" customWidth="1"/>
    <col min="758" max="758" width="8.109375" style="1" customWidth="1"/>
    <col min="759" max="760" width="8.6640625" style="1" customWidth="1"/>
    <col min="761" max="761" width="19" style="1" customWidth="1"/>
    <col min="762" max="762" width="14.109375" style="1" customWidth="1"/>
    <col min="763" max="763" width="7.44140625" style="1" customWidth="1"/>
    <col min="764" max="764" width="8.109375" style="1" customWidth="1"/>
    <col min="765" max="765" width="10" style="1" customWidth="1"/>
    <col min="766" max="766" width="16.6640625" style="1" customWidth="1"/>
    <col min="767" max="1005" width="11.44140625" style="1"/>
    <col min="1006" max="1006" width="18.44140625" style="1" customWidth="1"/>
    <col min="1007" max="1007" width="15.33203125" style="1" customWidth="1"/>
    <col min="1008" max="1008" width="9.44140625" style="1" customWidth="1"/>
    <col min="1009" max="1009" width="8.88671875" style="1" customWidth="1"/>
    <col min="1010" max="1010" width="21.44140625" style="1" customWidth="1"/>
    <col min="1011" max="1011" width="7.44140625" style="1" customWidth="1"/>
    <col min="1012" max="1012" width="8.44140625" style="1" customWidth="1"/>
    <col min="1013" max="1013" width="9.33203125" style="1" customWidth="1"/>
    <col min="1014" max="1014" width="8.109375" style="1" customWidth="1"/>
    <col min="1015" max="1016" width="8.6640625" style="1" customWidth="1"/>
    <col min="1017" max="1017" width="19" style="1" customWidth="1"/>
    <col min="1018" max="1018" width="14.109375" style="1" customWidth="1"/>
    <col min="1019" max="1019" width="7.44140625" style="1" customWidth="1"/>
    <col min="1020" max="1020" width="8.109375" style="1" customWidth="1"/>
    <col min="1021" max="1021" width="10" style="1" customWidth="1"/>
    <col min="1022" max="1022" width="16.6640625" style="1" customWidth="1"/>
    <col min="1023" max="1261" width="11.44140625" style="1"/>
    <col min="1262" max="1262" width="18.44140625" style="1" customWidth="1"/>
    <col min="1263" max="1263" width="15.33203125" style="1" customWidth="1"/>
    <col min="1264" max="1264" width="9.44140625" style="1" customWidth="1"/>
    <col min="1265" max="1265" width="8.88671875" style="1" customWidth="1"/>
    <col min="1266" max="1266" width="21.44140625" style="1" customWidth="1"/>
    <col min="1267" max="1267" width="7.44140625" style="1" customWidth="1"/>
    <col min="1268" max="1268" width="8.44140625" style="1" customWidth="1"/>
    <col min="1269" max="1269" width="9.33203125" style="1" customWidth="1"/>
    <col min="1270" max="1270" width="8.109375" style="1" customWidth="1"/>
    <col min="1271" max="1272" width="8.6640625" style="1" customWidth="1"/>
    <col min="1273" max="1273" width="19" style="1" customWidth="1"/>
    <col min="1274" max="1274" width="14.109375" style="1" customWidth="1"/>
    <col min="1275" max="1275" width="7.44140625" style="1" customWidth="1"/>
    <col min="1276" max="1276" width="8.109375" style="1" customWidth="1"/>
    <col min="1277" max="1277" width="10" style="1" customWidth="1"/>
    <col min="1278" max="1278" width="16.6640625" style="1" customWidth="1"/>
    <col min="1279" max="1517" width="11.44140625" style="1"/>
    <col min="1518" max="1518" width="18.44140625" style="1" customWidth="1"/>
    <col min="1519" max="1519" width="15.33203125" style="1" customWidth="1"/>
    <col min="1520" max="1520" width="9.44140625" style="1" customWidth="1"/>
    <col min="1521" max="1521" width="8.88671875" style="1" customWidth="1"/>
    <col min="1522" max="1522" width="21.44140625" style="1" customWidth="1"/>
    <col min="1523" max="1523" width="7.44140625" style="1" customWidth="1"/>
    <col min="1524" max="1524" width="8.44140625" style="1" customWidth="1"/>
    <col min="1525" max="1525" width="9.33203125" style="1" customWidth="1"/>
    <col min="1526" max="1526" width="8.109375" style="1" customWidth="1"/>
    <col min="1527" max="1528" width="8.6640625" style="1" customWidth="1"/>
    <col min="1529" max="1529" width="19" style="1" customWidth="1"/>
    <col min="1530" max="1530" width="14.109375" style="1" customWidth="1"/>
    <col min="1531" max="1531" width="7.44140625" style="1" customWidth="1"/>
    <col min="1532" max="1532" width="8.109375" style="1" customWidth="1"/>
    <col min="1533" max="1533" width="10" style="1" customWidth="1"/>
    <col min="1534" max="1534" width="16.6640625" style="1" customWidth="1"/>
    <col min="1535" max="1773" width="11.44140625" style="1"/>
    <col min="1774" max="1774" width="18.44140625" style="1" customWidth="1"/>
    <col min="1775" max="1775" width="15.33203125" style="1" customWidth="1"/>
    <col min="1776" max="1776" width="9.44140625" style="1" customWidth="1"/>
    <col min="1777" max="1777" width="8.88671875" style="1" customWidth="1"/>
    <col min="1778" max="1778" width="21.44140625" style="1" customWidth="1"/>
    <col min="1779" max="1779" width="7.44140625" style="1" customWidth="1"/>
    <col min="1780" max="1780" width="8.44140625" style="1" customWidth="1"/>
    <col min="1781" max="1781" width="9.33203125" style="1" customWidth="1"/>
    <col min="1782" max="1782" width="8.109375" style="1" customWidth="1"/>
    <col min="1783" max="1784" width="8.6640625" style="1" customWidth="1"/>
    <col min="1785" max="1785" width="19" style="1" customWidth="1"/>
    <col min="1786" max="1786" width="14.109375" style="1" customWidth="1"/>
    <col min="1787" max="1787" width="7.44140625" style="1" customWidth="1"/>
    <col min="1788" max="1788" width="8.109375" style="1" customWidth="1"/>
    <col min="1789" max="1789" width="10" style="1" customWidth="1"/>
    <col min="1790" max="1790" width="16.6640625" style="1" customWidth="1"/>
    <col min="1791" max="2029" width="11.44140625" style="1"/>
    <col min="2030" max="2030" width="18.44140625" style="1" customWidth="1"/>
    <col min="2031" max="2031" width="15.33203125" style="1" customWidth="1"/>
    <col min="2032" max="2032" width="9.44140625" style="1" customWidth="1"/>
    <col min="2033" max="2033" width="8.88671875" style="1" customWidth="1"/>
    <col min="2034" max="2034" width="21.44140625" style="1" customWidth="1"/>
    <col min="2035" max="2035" width="7.44140625" style="1" customWidth="1"/>
    <col min="2036" max="2036" width="8.44140625" style="1" customWidth="1"/>
    <col min="2037" max="2037" width="9.33203125" style="1" customWidth="1"/>
    <col min="2038" max="2038" width="8.109375" style="1" customWidth="1"/>
    <col min="2039" max="2040" width="8.6640625" style="1" customWidth="1"/>
    <col min="2041" max="2041" width="19" style="1" customWidth="1"/>
    <col min="2042" max="2042" width="14.109375" style="1" customWidth="1"/>
    <col min="2043" max="2043" width="7.44140625" style="1" customWidth="1"/>
    <col min="2044" max="2044" width="8.109375" style="1" customWidth="1"/>
    <col min="2045" max="2045" width="10" style="1" customWidth="1"/>
    <col min="2046" max="2046" width="16.6640625" style="1" customWidth="1"/>
    <col min="2047" max="2285" width="11.44140625" style="1"/>
    <col min="2286" max="2286" width="18.44140625" style="1" customWidth="1"/>
    <col min="2287" max="2287" width="15.33203125" style="1" customWidth="1"/>
    <col min="2288" max="2288" width="9.44140625" style="1" customWidth="1"/>
    <col min="2289" max="2289" width="8.88671875" style="1" customWidth="1"/>
    <col min="2290" max="2290" width="21.44140625" style="1" customWidth="1"/>
    <col min="2291" max="2291" width="7.44140625" style="1" customWidth="1"/>
    <col min="2292" max="2292" width="8.44140625" style="1" customWidth="1"/>
    <col min="2293" max="2293" width="9.33203125" style="1" customWidth="1"/>
    <col min="2294" max="2294" width="8.109375" style="1" customWidth="1"/>
    <col min="2295" max="2296" width="8.6640625" style="1" customWidth="1"/>
    <col min="2297" max="2297" width="19" style="1" customWidth="1"/>
    <col min="2298" max="2298" width="14.109375" style="1" customWidth="1"/>
    <col min="2299" max="2299" width="7.44140625" style="1" customWidth="1"/>
    <col min="2300" max="2300" width="8.109375" style="1" customWidth="1"/>
    <col min="2301" max="2301" width="10" style="1" customWidth="1"/>
    <col min="2302" max="2302" width="16.6640625" style="1" customWidth="1"/>
    <col min="2303" max="2541" width="11.44140625" style="1"/>
    <col min="2542" max="2542" width="18.44140625" style="1" customWidth="1"/>
    <col min="2543" max="2543" width="15.33203125" style="1" customWidth="1"/>
    <col min="2544" max="2544" width="9.44140625" style="1" customWidth="1"/>
    <col min="2545" max="2545" width="8.88671875" style="1" customWidth="1"/>
    <col min="2546" max="2546" width="21.44140625" style="1" customWidth="1"/>
    <col min="2547" max="2547" width="7.44140625" style="1" customWidth="1"/>
    <col min="2548" max="2548" width="8.44140625" style="1" customWidth="1"/>
    <col min="2549" max="2549" width="9.33203125" style="1" customWidth="1"/>
    <col min="2550" max="2550" width="8.109375" style="1" customWidth="1"/>
    <col min="2551" max="2552" width="8.6640625" style="1" customWidth="1"/>
    <col min="2553" max="2553" width="19" style="1" customWidth="1"/>
    <col min="2554" max="2554" width="14.109375" style="1" customWidth="1"/>
    <col min="2555" max="2555" width="7.44140625" style="1" customWidth="1"/>
    <col min="2556" max="2556" width="8.109375" style="1" customWidth="1"/>
    <col min="2557" max="2557" width="10" style="1" customWidth="1"/>
    <col min="2558" max="2558" width="16.6640625" style="1" customWidth="1"/>
    <col min="2559" max="2797" width="11.44140625" style="1"/>
    <col min="2798" max="2798" width="18.44140625" style="1" customWidth="1"/>
    <col min="2799" max="2799" width="15.33203125" style="1" customWidth="1"/>
    <col min="2800" max="2800" width="9.44140625" style="1" customWidth="1"/>
    <col min="2801" max="2801" width="8.88671875" style="1" customWidth="1"/>
    <col min="2802" max="2802" width="21.44140625" style="1" customWidth="1"/>
    <col min="2803" max="2803" width="7.44140625" style="1" customWidth="1"/>
    <col min="2804" max="2804" width="8.44140625" style="1" customWidth="1"/>
    <col min="2805" max="2805" width="9.33203125" style="1" customWidth="1"/>
    <col min="2806" max="2806" width="8.109375" style="1" customWidth="1"/>
    <col min="2807" max="2808" width="8.6640625" style="1" customWidth="1"/>
    <col min="2809" max="2809" width="19" style="1" customWidth="1"/>
    <col min="2810" max="2810" width="14.109375" style="1" customWidth="1"/>
    <col min="2811" max="2811" width="7.44140625" style="1" customWidth="1"/>
    <col min="2812" max="2812" width="8.109375" style="1" customWidth="1"/>
    <col min="2813" max="2813" width="10" style="1" customWidth="1"/>
    <col min="2814" max="2814" width="16.6640625" style="1" customWidth="1"/>
    <col min="2815" max="3053" width="11.44140625" style="1"/>
    <col min="3054" max="3054" width="18.44140625" style="1" customWidth="1"/>
    <col min="3055" max="3055" width="15.33203125" style="1" customWidth="1"/>
    <col min="3056" max="3056" width="9.44140625" style="1" customWidth="1"/>
    <col min="3057" max="3057" width="8.88671875" style="1" customWidth="1"/>
    <col min="3058" max="3058" width="21.44140625" style="1" customWidth="1"/>
    <col min="3059" max="3059" width="7.44140625" style="1" customWidth="1"/>
    <col min="3060" max="3060" width="8.44140625" style="1" customWidth="1"/>
    <col min="3061" max="3061" width="9.33203125" style="1" customWidth="1"/>
    <col min="3062" max="3062" width="8.109375" style="1" customWidth="1"/>
    <col min="3063" max="3064" width="8.6640625" style="1" customWidth="1"/>
    <col min="3065" max="3065" width="19" style="1" customWidth="1"/>
    <col min="3066" max="3066" width="14.109375" style="1" customWidth="1"/>
    <col min="3067" max="3067" width="7.44140625" style="1" customWidth="1"/>
    <col min="3068" max="3068" width="8.109375" style="1" customWidth="1"/>
    <col min="3069" max="3069" width="10" style="1" customWidth="1"/>
    <col min="3070" max="3070" width="16.6640625" style="1" customWidth="1"/>
    <col min="3071" max="3309" width="11.44140625" style="1"/>
    <col min="3310" max="3310" width="18.44140625" style="1" customWidth="1"/>
    <col min="3311" max="3311" width="15.33203125" style="1" customWidth="1"/>
    <col min="3312" max="3312" width="9.44140625" style="1" customWidth="1"/>
    <col min="3313" max="3313" width="8.88671875" style="1" customWidth="1"/>
    <col min="3314" max="3314" width="21.44140625" style="1" customWidth="1"/>
    <col min="3315" max="3315" width="7.44140625" style="1" customWidth="1"/>
    <col min="3316" max="3316" width="8.44140625" style="1" customWidth="1"/>
    <col min="3317" max="3317" width="9.33203125" style="1" customWidth="1"/>
    <col min="3318" max="3318" width="8.109375" style="1" customWidth="1"/>
    <col min="3319" max="3320" width="8.6640625" style="1" customWidth="1"/>
    <col min="3321" max="3321" width="19" style="1" customWidth="1"/>
    <col min="3322" max="3322" width="14.109375" style="1" customWidth="1"/>
    <col min="3323" max="3323" width="7.44140625" style="1" customWidth="1"/>
    <col min="3324" max="3324" width="8.109375" style="1" customWidth="1"/>
    <col min="3325" max="3325" width="10" style="1" customWidth="1"/>
    <col min="3326" max="3326" width="16.6640625" style="1" customWidth="1"/>
    <col min="3327" max="3565" width="11.44140625" style="1"/>
    <col min="3566" max="3566" width="18.44140625" style="1" customWidth="1"/>
    <col min="3567" max="3567" width="15.33203125" style="1" customWidth="1"/>
    <col min="3568" max="3568" width="9.44140625" style="1" customWidth="1"/>
    <col min="3569" max="3569" width="8.88671875" style="1" customWidth="1"/>
    <col min="3570" max="3570" width="21.44140625" style="1" customWidth="1"/>
    <col min="3571" max="3571" width="7.44140625" style="1" customWidth="1"/>
    <col min="3572" max="3572" width="8.44140625" style="1" customWidth="1"/>
    <col min="3573" max="3573" width="9.33203125" style="1" customWidth="1"/>
    <col min="3574" max="3574" width="8.109375" style="1" customWidth="1"/>
    <col min="3575" max="3576" width="8.6640625" style="1" customWidth="1"/>
    <col min="3577" max="3577" width="19" style="1" customWidth="1"/>
    <col min="3578" max="3578" width="14.109375" style="1" customWidth="1"/>
    <col min="3579" max="3579" width="7.44140625" style="1" customWidth="1"/>
    <col min="3580" max="3580" width="8.109375" style="1" customWidth="1"/>
    <col min="3581" max="3581" width="10" style="1" customWidth="1"/>
    <col min="3582" max="3582" width="16.6640625" style="1" customWidth="1"/>
    <col min="3583" max="3821" width="11.44140625" style="1"/>
    <col min="3822" max="3822" width="18.44140625" style="1" customWidth="1"/>
    <col min="3823" max="3823" width="15.33203125" style="1" customWidth="1"/>
    <col min="3824" max="3824" width="9.44140625" style="1" customWidth="1"/>
    <col min="3825" max="3825" width="8.88671875" style="1" customWidth="1"/>
    <col min="3826" max="3826" width="21.44140625" style="1" customWidth="1"/>
    <col min="3827" max="3827" width="7.44140625" style="1" customWidth="1"/>
    <col min="3828" max="3828" width="8.44140625" style="1" customWidth="1"/>
    <col min="3829" max="3829" width="9.33203125" style="1" customWidth="1"/>
    <col min="3830" max="3830" width="8.109375" style="1" customWidth="1"/>
    <col min="3831" max="3832" width="8.6640625" style="1" customWidth="1"/>
    <col min="3833" max="3833" width="19" style="1" customWidth="1"/>
    <col min="3834" max="3834" width="14.109375" style="1" customWidth="1"/>
    <col min="3835" max="3835" width="7.44140625" style="1" customWidth="1"/>
    <col min="3836" max="3836" width="8.109375" style="1" customWidth="1"/>
    <col min="3837" max="3837" width="10" style="1" customWidth="1"/>
    <col min="3838" max="3838" width="16.6640625" style="1" customWidth="1"/>
    <col min="3839" max="4077" width="11.44140625" style="1"/>
    <col min="4078" max="4078" width="18.44140625" style="1" customWidth="1"/>
    <col min="4079" max="4079" width="15.33203125" style="1" customWidth="1"/>
    <col min="4080" max="4080" width="9.44140625" style="1" customWidth="1"/>
    <col min="4081" max="4081" width="8.88671875" style="1" customWidth="1"/>
    <col min="4082" max="4082" width="21.44140625" style="1" customWidth="1"/>
    <col min="4083" max="4083" width="7.44140625" style="1" customWidth="1"/>
    <col min="4084" max="4084" width="8.44140625" style="1" customWidth="1"/>
    <col min="4085" max="4085" width="9.33203125" style="1" customWidth="1"/>
    <col min="4086" max="4086" width="8.109375" style="1" customWidth="1"/>
    <col min="4087" max="4088" width="8.6640625" style="1" customWidth="1"/>
    <col min="4089" max="4089" width="19" style="1" customWidth="1"/>
    <col min="4090" max="4090" width="14.109375" style="1" customWidth="1"/>
    <col min="4091" max="4091" width="7.44140625" style="1" customWidth="1"/>
    <col min="4092" max="4092" width="8.109375" style="1" customWidth="1"/>
    <col min="4093" max="4093" width="10" style="1" customWidth="1"/>
    <col min="4094" max="4094" width="16.6640625" style="1" customWidth="1"/>
    <col min="4095" max="4333" width="11.44140625" style="1"/>
    <col min="4334" max="4334" width="18.44140625" style="1" customWidth="1"/>
    <col min="4335" max="4335" width="15.33203125" style="1" customWidth="1"/>
    <col min="4336" max="4336" width="9.44140625" style="1" customWidth="1"/>
    <col min="4337" max="4337" width="8.88671875" style="1" customWidth="1"/>
    <col min="4338" max="4338" width="21.44140625" style="1" customWidth="1"/>
    <col min="4339" max="4339" width="7.44140625" style="1" customWidth="1"/>
    <col min="4340" max="4340" width="8.44140625" style="1" customWidth="1"/>
    <col min="4341" max="4341" width="9.33203125" style="1" customWidth="1"/>
    <col min="4342" max="4342" width="8.109375" style="1" customWidth="1"/>
    <col min="4343" max="4344" width="8.6640625" style="1" customWidth="1"/>
    <col min="4345" max="4345" width="19" style="1" customWidth="1"/>
    <col min="4346" max="4346" width="14.109375" style="1" customWidth="1"/>
    <col min="4347" max="4347" width="7.44140625" style="1" customWidth="1"/>
    <col min="4348" max="4348" width="8.109375" style="1" customWidth="1"/>
    <col min="4349" max="4349" width="10" style="1" customWidth="1"/>
    <col min="4350" max="4350" width="16.6640625" style="1" customWidth="1"/>
    <col min="4351" max="4589" width="11.44140625" style="1"/>
    <col min="4590" max="4590" width="18.44140625" style="1" customWidth="1"/>
    <col min="4591" max="4591" width="15.33203125" style="1" customWidth="1"/>
    <col min="4592" max="4592" width="9.44140625" style="1" customWidth="1"/>
    <col min="4593" max="4593" width="8.88671875" style="1" customWidth="1"/>
    <col min="4594" max="4594" width="21.44140625" style="1" customWidth="1"/>
    <col min="4595" max="4595" width="7.44140625" style="1" customWidth="1"/>
    <col min="4596" max="4596" width="8.44140625" style="1" customWidth="1"/>
    <col min="4597" max="4597" width="9.33203125" style="1" customWidth="1"/>
    <col min="4598" max="4598" width="8.109375" style="1" customWidth="1"/>
    <col min="4599" max="4600" width="8.6640625" style="1" customWidth="1"/>
    <col min="4601" max="4601" width="19" style="1" customWidth="1"/>
    <col min="4602" max="4602" width="14.109375" style="1" customWidth="1"/>
    <col min="4603" max="4603" width="7.44140625" style="1" customWidth="1"/>
    <col min="4604" max="4604" width="8.109375" style="1" customWidth="1"/>
    <col min="4605" max="4605" width="10" style="1" customWidth="1"/>
    <col min="4606" max="4606" width="16.6640625" style="1" customWidth="1"/>
    <col min="4607" max="4845" width="11.44140625" style="1"/>
    <col min="4846" max="4846" width="18.44140625" style="1" customWidth="1"/>
    <col min="4847" max="4847" width="15.33203125" style="1" customWidth="1"/>
    <col min="4848" max="4848" width="9.44140625" style="1" customWidth="1"/>
    <col min="4849" max="4849" width="8.88671875" style="1" customWidth="1"/>
    <col min="4850" max="4850" width="21.44140625" style="1" customWidth="1"/>
    <col min="4851" max="4851" width="7.44140625" style="1" customWidth="1"/>
    <col min="4852" max="4852" width="8.44140625" style="1" customWidth="1"/>
    <col min="4853" max="4853" width="9.33203125" style="1" customWidth="1"/>
    <col min="4854" max="4854" width="8.109375" style="1" customWidth="1"/>
    <col min="4855" max="4856" width="8.6640625" style="1" customWidth="1"/>
    <col min="4857" max="4857" width="19" style="1" customWidth="1"/>
    <col min="4858" max="4858" width="14.109375" style="1" customWidth="1"/>
    <col min="4859" max="4859" width="7.44140625" style="1" customWidth="1"/>
    <col min="4860" max="4860" width="8.109375" style="1" customWidth="1"/>
    <col min="4861" max="4861" width="10" style="1" customWidth="1"/>
    <col min="4862" max="4862" width="16.6640625" style="1" customWidth="1"/>
    <col min="4863" max="5101" width="11.44140625" style="1"/>
    <col min="5102" max="5102" width="18.44140625" style="1" customWidth="1"/>
    <col min="5103" max="5103" width="15.33203125" style="1" customWidth="1"/>
    <col min="5104" max="5104" width="9.44140625" style="1" customWidth="1"/>
    <col min="5105" max="5105" width="8.88671875" style="1" customWidth="1"/>
    <col min="5106" max="5106" width="21.44140625" style="1" customWidth="1"/>
    <col min="5107" max="5107" width="7.44140625" style="1" customWidth="1"/>
    <col min="5108" max="5108" width="8.44140625" style="1" customWidth="1"/>
    <col min="5109" max="5109" width="9.33203125" style="1" customWidth="1"/>
    <col min="5110" max="5110" width="8.109375" style="1" customWidth="1"/>
    <col min="5111" max="5112" width="8.6640625" style="1" customWidth="1"/>
    <col min="5113" max="5113" width="19" style="1" customWidth="1"/>
    <col min="5114" max="5114" width="14.109375" style="1" customWidth="1"/>
    <col min="5115" max="5115" width="7.44140625" style="1" customWidth="1"/>
    <col min="5116" max="5116" width="8.109375" style="1" customWidth="1"/>
    <col min="5117" max="5117" width="10" style="1" customWidth="1"/>
    <col min="5118" max="5118" width="16.6640625" style="1" customWidth="1"/>
    <col min="5119" max="5357" width="11.44140625" style="1"/>
    <col min="5358" max="5358" width="18.44140625" style="1" customWidth="1"/>
    <col min="5359" max="5359" width="15.33203125" style="1" customWidth="1"/>
    <col min="5360" max="5360" width="9.44140625" style="1" customWidth="1"/>
    <col min="5361" max="5361" width="8.88671875" style="1" customWidth="1"/>
    <col min="5362" max="5362" width="21.44140625" style="1" customWidth="1"/>
    <col min="5363" max="5363" width="7.44140625" style="1" customWidth="1"/>
    <col min="5364" max="5364" width="8.44140625" style="1" customWidth="1"/>
    <col min="5365" max="5365" width="9.33203125" style="1" customWidth="1"/>
    <col min="5366" max="5366" width="8.109375" style="1" customWidth="1"/>
    <col min="5367" max="5368" width="8.6640625" style="1" customWidth="1"/>
    <col min="5369" max="5369" width="19" style="1" customWidth="1"/>
    <col min="5370" max="5370" width="14.109375" style="1" customWidth="1"/>
    <col min="5371" max="5371" width="7.44140625" style="1" customWidth="1"/>
    <col min="5372" max="5372" width="8.109375" style="1" customWidth="1"/>
    <col min="5373" max="5373" width="10" style="1" customWidth="1"/>
    <col min="5374" max="5374" width="16.6640625" style="1" customWidth="1"/>
    <col min="5375" max="5613" width="11.44140625" style="1"/>
    <col min="5614" max="5614" width="18.44140625" style="1" customWidth="1"/>
    <col min="5615" max="5615" width="15.33203125" style="1" customWidth="1"/>
    <col min="5616" max="5616" width="9.44140625" style="1" customWidth="1"/>
    <col min="5617" max="5617" width="8.88671875" style="1" customWidth="1"/>
    <col min="5618" max="5618" width="21.44140625" style="1" customWidth="1"/>
    <col min="5619" max="5619" width="7.44140625" style="1" customWidth="1"/>
    <col min="5620" max="5620" width="8.44140625" style="1" customWidth="1"/>
    <col min="5621" max="5621" width="9.33203125" style="1" customWidth="1"/>
    <col min="5622" max="5622" width="8.109375" style="1" customWidth="1"/>
    <col min="5623" max="5624" width="8.6640625" style="1" customWidth="1"/>
    <col min="5625" max="5625" width="19" style="1" customWidth="1"/>
    <col min="5626" max="5626" width="14.109375" style="1" customWidth="1"/>
    <col min="5627" max="5627" width="7.44140625" style="1" customWidth="1"/>
    <col min="5628" max="5628" width="8.109375" style="1" customWidth="1"/>
    <col min="5629" max="5629" width="10" style="1" customWidth="1"/>
    <col min="5630" max="5630" width="16.6640625" style="1" customWidth="1"/>
    <col min="5631" max="5869" width="11.44140625" style="1"/>
    <col min="5870" max="5870" width="18.44140625" style="1" customWidth="1"/>
    <col min="5871" max="5871" width="15.33203125" style="1" customWidth="1"/>
    <col min="5872" max="5872" width="9.44140625" style="1" customWidth="1"/>
    <col min="5873" max="5873" width="8.88671875" style="1" customWidth="1"/>
    <col min="5874" max="5874" width="21.44140625" style="1" customWidth="1"/>
    <col min="5875" max="5875" width="7.44140625" style="1" customWidth="1"/>
    <col min="5876" max="5876" width="8.44140625" style="1" customWidth="1"/>
    <col min="5877" max="5877" width="9.33203125" style="1" customWidth="1"/>
    <col min="5878" max="5878" width="8.109375" style="1" customWidth="1"/>
    <col min="5879" max="5880" width="8.6640625" style="1" customWidth="1"/>
    <col min="5881" max="5881" width="19" style="1" customWidth="1"/>
    <col min="5882" max="5882" width="14.109375" style="1" customWidth="1"/>
    <col min="5883" max="5883" width="7.44140625" style="1" customWidth="1"/>
    <col min="5884" max="5884" width="8.109375" style="1" customWidth="1"/>
    <col min="5885" max="5885" width="10" style="1" customWidth="1"/>
    <col min="5886" max="5886" width="16.6640625" style="1" customWidth="1"/>
    <col min="5887" max="6125" width="11.44140625" style="1"/>
    <col min="6126" max="6126" width="18.44140625" style="1" customWidth="1"/>
    <col min="6127" max="6127" width="15.33203125" style="1" customWidth="1"/>
    <col min="6128" max="6128" width="9.44140625" style="1" customWidth="1"/>
    <col min="6129" max="6129" width="8.88671875" style="1" customWidth="1"/>
    <col min="6130" max="6130" width="21.44140625" style="1" customWidth="1"/>
    <col min="6131" max="6131" width="7.44140625" style="1" customWidth="1"/>
    <col min="6132" max="6132" width="8.44140625" style="1" customWidth="1"/>
    <col min="6133" max="6133" width="9.33203125" style="1" customWidth="1"/>
    <col min="6134" max="6134" width="8.109375" style="1" customWidth="1"/>
    <col min="6135" max="6136" width="8.6640625" style="1" customWidth="1"/>
    <col min="6137" max="6137" width="19" style="1" customWidth="1"/>
    <col min="6138" max="6138" width="14.109375" style="1" customWidth="1"/>
    <col min="6139" max="6139" width="7.44140625" style="1" customWidth="1"/>
    <col min="6140" max="6140" width="8.109375" style="1" customWidth="1"/>
    <col min="6141" max="6141" width="10" style="1" customWidth="1"/>
    <col min="6142" max="6142" width="16.6640625" style="1" customWidth="1"/>
    <col min="6143" max="6381" width="11.44140625" style="1"/>
    <col min="6382" max="6382" width="18.44140625" style="1" customWidth="1"/>
    <col min="6383" max="6383" width="15.33203125" style="1" customWidth="1"/>
    <col min="6384" max="6384" width="9.44140625" style="1" customWidth="1"/>
    <col min="6385" max="6385" width="8.88671875" style="1" customWidth="1"/>
    <col min="6386" max="6386" width="21.44140625" style="1" customWidth="1"/>
    <col min="6387" max="6387" width="7.44140625" style="1" customWidth="1"/>
    <col min="6388" max="6388" width="8.44140625" style="1" customWidth="1"/>
    <col min="6389" max="6389" width="9.33203125" style="1" customWidth="1"/>
    <col min="6390" max="6390" width="8.109375" style="1" customWidth="1"/>
    <col min="6391" max="6392" width="8.6640625" style="1" customWidth="1"/>
    <col min="6393" max="6393" width="19" style="1" customWidth="1"/>
    <col min="6394" max="6394" width="14.109375" style="1" customWidth="1"/>
    <col min="6395" max="6395" width="7.44140625" style="1" customWidth="1"/>
    <col min="6396" max="6396" width="8.109375" style="1" customWidth="1"/>
    <col min="6397" max="6397" width="10" style="1" customWidth="1"/>
    <col min="6398" max="6398" width="16.6640625" style="1" customWidth="1"/>
    <col min="6399" max="6637" width="11.44140625" style="1"/>
    <col min="6638" max="6638" width="18.44140625" style="1" customWidth="1"/>
    <col min="6639" max="6639" width="15.33203125" style="1" customWidth="1"/>
    <col min="6640" max="6640" width="9.44140625" style="1" customWidth="1"/>
    <col min="6641" max="6641" width="8.88671875" style="1" customWidth="1"/>
    <col min="6642" max="6642" width="21.44140625" style="1" customWidth="1"/>
    <col min="6643" max="6643" width="7.44140625" style="1" customWidth="1"/>
    <col min="6644" max="6644" width="8.44140625" style="1" customWidth="1"/>
    <col min="6645" max="6645" width="9.33203125" style="1" customWidth="1"/>
    <col min="6646" max="6646" width="8.109375" style="1" customWidth="1"/>
    <col min="6647" max="6648" width="8.6640625" style="1" customWidth="1"/>
    <col min="6649" max="6649" width="19" style="1" customWidth="1"/>
    <col min="6650" max="6650" width="14.109375" style="1" customWidth="1"/>
    <col min="6651" max="6651" width="7.44140625" style="1" customWidth="1"/>
    <col min="6652" max="6652" width="8.109375" style="1" customWidth="1"/>
    <col min="6653" max="6653" width="10" style="1" customWidth="1"/>
    <col min="6654" max="6654" width="16.6640625" style="1" customWidth="1"/>
    <col min="6655" max="6893" width="11.44140625" style="1"/>
    <col min="6894" max="6894" width="18.44140625" style="1" customWidth="1"/>
    <col min="6895" max="6895" width="15.33203125" style="1" customWidth="1"/>
    <col min="6896" max="6896" width="9.44140625" style="1" customWidth="1"/>
    <col min="6897" max="6897" width="8.88671875" style="1" customWidth="1"/>
    <col min="6898" max="6898" width="21.44140625" style="1" customWidth="1"/>
    <col min="6899" max="6899" width="7.44140625" style="1" customWidth="1"/>
    <col min="6900" max="6900" width="8.44140625" style="1" customWidth="1"/>
    <col min="6901" max="6901" width="9.33203125" style="1" customWidth="1"/>
    <col min="6902" max="6902" width="8.109375" style="1" customWidth="1"/>
    <col min="6903" max="6904" width="8.6640625" style="1" customWidth="1"/>
    <col min="6905" max="6905" width="19" style="1" customWidth="1"/>
    <col min="6906" max="6906" width="14.109375" style="1" customWidth="1"/>
    <col min="6907" max="6907" width="7.44140625" style="1" customWidth="1"/>
    <col min="6908" max="6908" width="8.109375" style="1" customWidth="1"/>
    <col min="6909" max="6909" width="10" style="1" customWidth="1"/>
    <col min="6910" max="6910" width="16.6640625" style="1" customWidth="1"/>
    <col min="6911" max="7149" width="11.44140625" style="1"/>
    <col min="7150" max="7150" width="18.44140625" style="1" customWidth="1"/>
    <col min="7151" max="7151" width="15.33203125" style="1" customWidth="1"/>
    <col min="7152" max="7152" width="9.44140625" style="1" customWidth="1"/>
    <col min="7153" max="7153" width="8.88671875" style="1" customWidth="1"/>
    <col min="7154" max="7154" width="21.44140625" style="1" customWidth="1"/>
    <col min="7155" max="7155" width="7.44140625" style="1" customWidth="1"/>
    <col min="7156" max="7156" width="8.44140625" style="1" customWidth="1"/>
    <col min="7157" max="7157" width="9.33203125" style="1" customWidth="1"/>
    <col min="7158" max="7158" width="8.109375" style="1" customWidth="1"/>
    <col min="7159" max="7160" width="8.6640625" style="1" customWidth="1"/>
    <col min="7161" max="7161" width="19" style="1" customWidth="1"/>
    <col min="7162" max="7162" width="14.109375" style="1" customWidth="1"/>
    <col min="7163" max="7163" width="7.44140625" style="1" customWidth="1"/>
    <col min="7164" max="7164" width="8.109375" style="1" customWidth="1"/>
    <col min="7165" max="7165" width="10" style="1" customWidth="1"/>
    <col min="7166" max="7166" width="16.6640625" style="1" customWidth="1"/>
    <col min="7167" max="7405" width="11.44140625" style="1"/>
    <col min="7406" max="7406" width="18.44140625" style="1" customWidth="1"/>
    <col min="7407" max="7407" width="15.33203125" style="1" customWidth="1"/>
    <col min="7408" max="7408" width="9.44140625" style="1" customWidth="1"/>
    <col min="7409" max="7409" width="8.88671875" style="1" customWidth="1"/>
    <col min="7410" max="7410" width="21.44140625" style="1" customWidth="1"/>
    <col min="7411" max="7411" width="7.44140625" style="1" customWidth="1"/>
    <col min="7412" max="7412" width="8.44140625" style="1" customWidth="1"/>
    <col min="7413" max="7413" width="9.33203125" style="1" customWidth="1"/>
    <col min="7414" max="7414" width="8.109375" style="1" customWidth="1"/>
    <col min="7415" max="7416" width="8.6640625" style="1" customWidth="1"/>
    <col min="7417" max="7417" width="19" style="1" customWidth="1"/>
    <col min="7418" max="7418" width="14.109375" style="1" customWidth="1"/>
    <col min="7419" max="7419" width="7.44140625" style="1" customWidth="1"/>
    <col min="7420" max="7420" width="8.109375" style="1" customWidth="1"/>
    <col min="7421" max="7421" width="10" style="1" customWidth="1"/>
    <col min="7422" max="7422" width="16.6640625" style="1" customWidth="1"/>
    <col min="7423" max="7661" width="11.44140625" style="1"/>
    <col min="7662" max="7662" width="18.44140625" style="1" customWidth="1"/>
    <col min="7663" max="7663" width="15.33203125" style="1" customWidth="1"/>
    <col min="7664" max="7664" width="9.44140625" style="1" customWidth="1"/>
    <col min="7665" max="7665" width="8.88671875" style="1" customWidth="1"/>
    <col min="7666" max="7666" width="21.44140625" style="1" customWidth="1"/>
    <col min="7667" max="7667" width="7.44140625" style="1" customWidth="1"/>
    <col min="7668" max="7668" width="8.44140625" style="1" customWidth="1"/>
    <col min="7669" max="7669" width="9.33203125" style="1" customWidth="1"/>
    <col min="7670" max="7670" width="8.109375" style="1" customWidth="1"/>
    <col min="7671" max="7672" width="8.6640625" style="1" customWidth="1"/>
    <col min="7673" max="7673" width="19" style="1" customWidth="1"/>
    <col min="7674" max="7674" width="14.109375" style="1" customWidth="1"/>
    <col min="7675" max="7675" width="7.44140625" style="1" customWidth="1"/>
    <col min="7676" max="7676" width="8.109375" style="1" customWidth="1"/>
    <col min="7677" max="7677" width="10" style="1" customWidth="1"/>
    <col min="7678" max="7678" width="16.6640625" style="1" customWidth="1"/>
    <col min="7679" max="7917" width="11.44140625" style="1"/>
    <col min="7918" max="7918" width="18.44140625" style="1" customWidth="1"/>
    <col min="7919" max="7919" width="15.33203125" style="1" customWidth="1"/>
    <col min="7920" max="7920" width="9.44140625" style="1" customWidth="1"/>
    <col min="7921" max="7921" width="8.88671875" style="1" customWidth="1"/>
    <col min="7922" max="7922" width="21.44140625" style="1" customWidth="1"/>
    <col min="7923" max="7923" width="7.44140625" style="1" customWidth="1"/>
    <col min="7924" max="7924" width="8.44140625" style="1" customWidth="1"/>
    <col min="7925" max="7925" width="9.33203125" style="1" customWidth="1"/>
    <col min="7926" max="7926" width="8.109375" style="1" customWidth="1"/>
    <col min="7927" max="7928" width="8.6640625" style="1" customWidth="1"/>
    <col min="7929" max="7929" width="19" style="1" customWidth="1"/>
    <col min="7930" max="7930" width="14.109375" style="1" customWidth="1"/>
    <col min="7931" max="7931" width="7.44140625" style="1" customWidth="1"/>
    <col min="7932" max="7932" width="8.109375" style="1" customWidth="1"/>
    <col min="7933" max="7933" width="10" style="1" customWidth="1"/>
    <col min="7934" max="7934" width="16.6640625" style="1" customWidth="1"/>
    <col min="7935" max="8173" width="11.44140625" style="1"/>
    <col min="8174" max="8174" width="18.44140625" style="1" customWidth="1"/>
    <col min="8175" max="8175" width="15.33203125" style="1" customWidth="1"/>
    <col min="8176" max="8176" width="9.44140625" style="1" customWidth="1"/>
    <col min="8177" max="8177" width="8.88671875" style="1" customWidth="1"/>
    <col min="8178" max="8178" width="21.44140625" style="1" customWidth="1"/>
    <col min="8179" max="8179" width="7.44140625" style="1" customWidth="1"/>
    <col min="8180" max="8180" width="8.44140625" style="1" customWidth="1"/>
    <col min="8181" max="8181" width="9.33203125" style="1" customWidth="1"/>
    <col min="8182" max="8182" width="8.109375" style="1" customWidth="1"/>
    <col min="8183" max="8184" width="8.6640625" style="1" customWidth="1"/>
    <col min="8185" max="8185" width="19" style="1" customWidth="1"/>
    <col min="8186" max="8186" width="14.109375" style="1" customWidth="1"/>
    <col min="8187" max="8187" width="7.44140625" style="1" customWidth="1"/>
    <col min="8188" max="8188" width="8.109375" style="1" customWidth="1"/>
    <col min="8189" max="8189" width="10" style="1" customWidth="1"/>
    <col min="8190" max="8190" width="16.6640625" style="1" customWidth="1"/>
    <col min="8191" max="8429" width="11.44140625" style="1"/>
    <col min="8430" max="8430" width="18.44140625" style="1" customWidth="1"/>
    <col min="8431" max="8431" width="15.33203125" style="1" customWidth="1"/>
    <col min="8432" max="8432" width="9.44140625" style="1" customWidth="1"/>
    <col min="8433" max="8433" width="8.88671875" style="1" customWidth="1"/>
    <col min="8434" max="8434" width="21.44140625" style="1" customWidth="1"/>
    <col min="8435" max="8435" width="7.44140625" style="1" customWidth="1"/>
    <col min="8436" max="8436" width="8.44140625" style="1" customWidth="1"/>
    <col min="8437" max="8437" width="9.33203125" style="1" customWidth="1"/>
    <col min="8438" max="8438" width="8.109375" style="1" customWidth="1"/>
    <col min="8439" max="8440" width="8.6640625" style="1" customWidth="1"/>
    <col min="8441" max="8441" width="19" style="1" customWidth="1"/>
    <col min="8442" max="8442" width="14.109375" style="1" customWidth="1"/>
    <col min="8443" max="8443" width="7.44140625" style="1" customWidth="1"/>
    <col min="8444" max="8444" width="8.109375" style="1" customWidth="1"/>
    <col min="8445" max="8445" width="10" style="1" customWidth="1"/>
    <col min="8446" max="8446" width="16.6640625" style="1" customWidth="1"/>
    <col min="8447" max="8685" width="11.44140625" style="1"/>
    <col min="8686" max="8686" width="18.44140625" style="1" customWidth="1"/>
    <col min="8687" max="8687" width="15.33203125" style="1" customWidth="1"/>
    <col min="8688" max="8688" width="9.44140625" style="1" customWidth="1"/>
    <col min="8689" max="8689" width="8.88671875" style="1" customWidth="1"/>
    <col min="8690" max="8690" width="21.44140625" style="1" customWidth="1"/>
    <col min="8691" max="8691" width="7.44140625" style="1" customWidth="1"/>
    <col min="8692" max="8692" width="8.44140625" style="1" customWidth="1"/>
    <col min="8693" max="8693" width="9.33203125" style="1" customWidth="1"/>
    <col min="8694" max="8694" width="8.109375" style="1" customWidth="1"/>
    <col min="8695" max="8696" width="8.6640625" style="1" customWidth="1"/>
    <col min="8697" max="8697" width="19" style="1" customWidth="1"/>
    <col min="8698" max="8698" width="14.109375" style="1" customWidth="1"/>
    <col min="8699" max="8699" width="7.44140625" style="1" customWidth="1"/>
    <col min="8700" max="8700" width="8.109375" style="1" customWidth="1"/>
    <col min="8701" max="8701" width="10" style="1" customWidth="1"/>
    <col min="8702" max="8702" width="16.6640625" style="1" customWidth="1"/>
    <col min="8703" max="8941" width="11.44140625" style="1"/>
    <col min="8942" max="8942" width="18.44140625" style="1" customWidth="1"/>
    <col min="8943" max="8943" width="15.33203125" style="1" customWidth="1"/>
    <col min="8944" max="8944" width="9.44140625" style="1" customWidth="1"/>
    <col min="8945" max="8945" width="8.88671875" style="1" customWidth="1"/>
    <col min="8946" max="8946" width="21.44140625" style="1" customWidth="1"/>
    <col min="8947" max="8947" width="7.44140625" style="1" customWidth="1"/>
    <col min="8948" max="8948" width="8.44140625" style="1" customWidth="1"/>
    <col min="8949" max="8949" width="9.33203125" style="1" customWidth="1"/>
    <col min="8950" max="8950" width="8.109375" style="1" customWidth="1"/>
    <col min="8951" max="8952" width="8.6640625" style="1" customWidth="1"/>
    <col min="8953" max="8953" width="19" style="1" customWidth="1"/>
    <col min="8954" max="8954" width="14.109375" style="1" customWidth="1"/>
    <col min="8955" max="8955" width="7.44140625" style="1" customWidth="1"/>
    <col min="8956" max="8956" width="8.109375" style="1" customWidth="1"/>
    <col min="8957" max="8957" width="10" style="1" customWidth="1"/>
    <col min="8958" max="8958" width="16.6640625" style="1" customWidth="1"/>
    <col min="8959" max="9197" width="11.44140625" style="1"/>
    <col min="9198" max="9198" width="18.44140625" style="1" customWidth="1"/>
    <col min="9199" max="9199" width="15.33203125" style="1" customWidth="1"/>
    <col min="9200" max="9200" width="9.44140625" style="1" customWidth="1"/>
    <col min="9201" max="9201" width="8.88671875" style="1" customWidth="1"/>
    <col min="9202" max="9202" width="21.44140625" style="1" customWidth="1"/>
    <col min="9203" max="9203" width="7.44140625" style="1" customWidth="1"/>
    <col min="9204" max="9204" width="8.44140625" style="1" customWidth="1"/>
    <col min="9205" max="9205" width="9.33203125" style="1" customWidth="1"/>
    <col min="9206" max="9206" width="8.109375" style="1" customWidth="1"/>
    <col min="9207" max="9208" width="8.6640625" style="1" customWidth="1"/>
    <col min="9209" max="9209" width="19" style="1" customWidth="1"/>
    <col min="9210" max="9210" width="14.109375" style="1" customWidth="1"/>
    <col min="9211" max="9211" width="7.44140625" style="1" customWidth="1"/>
    <col min="9212" max="9212" width="8.109375" style="1" customWidth="1"/>
    <col min="9213" max="9213" width="10" style="1" customWidth="1"/>
    <col min="9214" max="9214" width="16.6640625" style="1" customWidth="1"/>
    <col min="9215" max="9453" width="11.44140625" style="1"/>
    <col min="9454" max="9454" width="18.44140625" style="1" customWidth="1"/>
    <col min="9455" max="9455" width="15.33203125" style="1" customWidth="1"/>
    <col min="9456" max="9456" width="9.44140625" style="1" customWidth="1"/>
    <col min="9457" max="9457" width="8.88671875" style="1" customWidth="1"/>
    <col min="9458" max="9458" width="21.44140625" style="1" customWidth="1"/>
    <col min="9459" max="9459" width="7.44140625" style="1" customWidth="1"/>
    <col min="9460" max="9460" width="8.44140625" style="1" customWidth="1"/>
    <col min="9461" max="9461" width="9.33203125" style="1" customWidth="1"/>
    <col min="9462" max="9462" width="8.109375" style="1" customWidth="1"/>
    <col min="9463" max="9464" width="8.6640625" style="1" customWidth="1"/>
    <col min="9465" max="9465" width="19" style="1" customWidth="1"/>
    <col min="9466" max="9466" width="14.109375" style="1" customWidth="1"/>
    <col min="9467" max="9467" width="7.44140625" style="1" customWidth="1"/>
    <col min="9468" max="9468" width="8.109375" style="1" customWidth="1"/>
    <col min="9469" max="9469" width="10" style="1" customWidth="1"/>
    <col min="9470" max="9470" width="16.6640625" style="1" customWidth="1"/>
    <col min="9471" max="9709" width="11.44140625" style="1"/>
    <col min="9710" max="9710" width="18.44140625" style="1" customWidth="1"/>
    <col min="9711" max="9711" width="15.33203125" style="1" customWidth="1"/>
    <col min="9712" max="9712" width="9.44140625" style="1" customWidth="1"/>
    <col min="9713" max="9713" width="8.88671875" style="1" customWidth="1"/>
    <col min="9714" max="9714" width="21.44140625" style="1" customWidth="1"/>
    <col min="9715" max="9715" width="7.44140625" style="1" customWidth="1"/>
    <col min="9716" max="9716" width="8.44140625" style="1" customWidth="1"/>
    <col min="9717" max="9717" width="9.33203125" style="1" customWidth="1"/>
    <col min="9718" max="9718" width="8.109375" style="1" customWidth="1"/>
    <col min="9719" max="9720" width="8.6640625" style="1" customWidth="1"/>
    <col min="9721" max="9721" width="19" style="1" customWidth="1"/>
    <col min="9722" max="9722" width="14.109375" style="1" customWidth="1"/>
    <col min="9723" max="9723" width="7.44140625" style="1" customWidth="1"/>
    <col min="9724" max="9724" width="8.109375" style="1" customWidth="1"/>
    <col min="9725" max="9725" width="10" style="1" customWidth="1"/>
    <col min="9726" max="9726" width="16.6640625" style="1" customWidth="1"/>
    <col min="9727" max="9965" width="11.44140625" style="1"/>
    <col min="9966" max="9966" width="18.44140625" style="1" customWidth="1"/>
    <col min="9967" max="9967" width="15.33203125" style="1" customWidth="1"/>
    <col min="9968" max="9968" width="9.44140625" style="1" customWidth="1"/>
    <col min="9969" max="9969" width="8.88671875" style="1" customWidth="1"/>
    <col min="9970" max="9970" width="21.44140625" style="1" customWidth="1"/>
    <col min="9971" max="9971" width="7.44140625" style="1" customWidth="1"/>
    <col min="9972" max="9972" width="8.44140625" style="1" customWidth="1"/>
    <col min="9973" max="9973" width="9.33203125" style="1" customWidth="1"/>
    <col min="9974" max="9974" width="8.109375" style="1" customWidth="1"/>
    <col min="9975" max="9976" width="8.6640625" style="1" customWidth="1"/>
    <col min="9977" max="9977" width="19" style="1" customWidth="1"/>
    <col min="9978" max="9978" width="14.109375" style="1" customWidth="1"/>
    <col min="9979" max="9979" width="7.44140625" style="1" customWidth="1"/>
    <col min="9980" max="9980" width="8.109375" style="1" customWidth="1"/>
    <col min="9981" max="9981" width="10" style="1" customWidth="1"/>
    <col min="9982" max="9982" width="16.6640625" style="1" customWidth="1"/>
    <col min="9983" max="10221" width="11.44140625" style="1"/>
    <col min="10222" max="10222" width="18.44140625" style="1" customWidth="1"/>
    <col min="10223" max="10223" width="15.33203125" style="1" customWidth="1"/>
    <col min="10224" max="10224" width="9.44140625" style="1" customWidth="1"/>
    <col min="10225" max="10225" width="8.88671875" style="1" customWidth="1"/>
    <col min="10226" max="10226" width="21.44140625" style="1" customWidth="1"/>
    <col min="10227" max="10227" width="7.44140625" style="1" customWidth="1"/>
    <col min="10228" max="10228" width="8.44140625" style="1" customWidth="1"/>
    <col min="10229" max="10229" width="9.33203125" style="1" customWidth="1"/>
    <col min="10230" max="10230" width="8.109375" style="1" customWidth="1"/>
    <col min="10231" max="10232" width="8.6640625" style="1" customWidth="1"/>
    <col min="10233" max="10233" width="19" style="1" customWidth="1"/>
    <col min="10234" max="10234" width="14.109375" style="1" customWidth="1"/>
    <col min="10235" max="10235" width="7.44140625" style="1" customWidth="1"/>
    <col min="10236" max="10236" width="8.109375" style="1" customWidth="1"/>
    <col min="10237" max="10237" width="10" style="1" customWidth="1"/>
    <col min="10238" max="10238" width="16.6640625" style="1" customWidth="1"/>
    <col min="10239" max="10477" width="11.44140625" style="1"/>
    <col min="10478" max="10478" width="18.44140625" style="1" customWidth="1"/>
    <col min="10479" max="10479" width="15.33203125" style="1" customWidth="1"/>
    <col min="10480" max="10480" width="9.44140625" style="1" customWidth="1"/>
    <col min="10481" max="10481" width="8.88671875" style="1" customWidth="1"/>
    <col min="10482" max="10482" width="21.44140625" style="1" customWidth="1"/>
    <col min="10483" max="10483" width="7.44140625" style="1" customWidth="1"/>
    <col min="10484" max="10484" width="8.44140625" style="1" customWidth="1"/>
    <col min="10485" max="10485" width="9.33203125" style="1" customWidth="1"/>
    <col min="10486" max="10486" width="8.109375" style="1" customWidth="1"/>
    <col min="10487" max="10488" width="8.6640625" style="1" customWidth="1"/>
    <col min="10489" max="10489" width="19" style="1" customWidth="1"/>
    <col min="10490" max="10490" width="14.109375" style="1" customWidth="1"/>
    <col min="10491" max="10491" width="7.44140625" style="1" customWidth="1"/>
    <col min="10492" max="10492" width="8.109375" style="1" customWidth="1"/>
    <col min="10493" max="10493" width="10" style="1" customWidth="1"/>
    <col min="10494" max="10494" width="16.6640625" style="1" customWidth="1"/>
    <col min="10495" max="10733" width="11.44140625" style="1"/>
    <col min="10734" max="10734" width="18.44140625" style="1" customWidth="1"/>
    <col min="10735" max="10735" width="15.33203125" style="1" customWidth="1"/>
    <col min="10736" max="10736" width="9.44140625" style="1" customWidth="1"/>
    <col min="10737" max="10737" width="8.88671875" style="1" customWidth="1"/>
    <col min="10738" max="10738" width="21.44140625" style="1" customWidth="1"/>
    <col min="10739" max="10739" width="7.44140625" style="1" customWidth="1"/>
    <col min="10740" max="10740" width="8.44140625" style="1" customWidth="1"/>
    <col min="10741" max="10741" width="9.33203125" style="1" customWidth="1"/>
    <col min="10742" max="10742" width="8.109375" style="1" customWidth="1"/>
    <col min="10743" max="10744" width="8.6640625" style="1" customWidth="1"/>
    <col min="10745" max="10745" width="19" style="1" customWidth="1"/>
    <col min="10746" max="10746" width="14.109375" style="1" customWidth="1"/>
    <col min="10747" max="10747" width="7.44140625" style="1" customWidth="1"/>
    <col min="10748" max="10748" width="8.109375" style="1" customWidth="1"/>
    <col min="10749" max="10749" width="10" style="1" customWidth="1"/>
    <col min="10750" max="10750" width="16.6640625" style="1" customWidth="1"/>
    <col min="10751" max="10989" width="11.44140625" style="1"/>
    <col min="10990" max="10990" width="18.44140625" style="1" customWidth="1"/>
    <col min="10991" max="10991" width="15.33203125" style="1" customWidth="1"/>
    <col min="10992" max="10992" width="9.44140625" style="1" customWidth="1"/>
    <col min="10993" max="10993" width="8.88671875" style="1" customWidth="1"/>
    <col min="10994" max="10994" width="21.44140625" style="1" customWidth="1"/>
    <col min="10995" max="10995" width="7.44140625" style="1" customWidth="1"/>
    <col min="10996" max="10996" width="8.44140625" style="1" customWidth="1"/>
    <col min="10997" max="10997" width="9.33203125" style="1" customWidth="1"/>
    <col min="10998" max="10998" width="8.109375" style="1" customWidth="1"/>
    <col min="10999" max="11000" width="8.6640625" style="1" customWidth="1"/>
    <col min="11001" max="11001" width="19" style="1" customWidth="1"/>
    <col min="11002" max="11002" width="14.109375" style="1" customWidth="1"/>
    <col min="11003" max="11003" width="7.44140625" style="1" customWidth="1"/>
    <col min="11004" max="11004" width="8.109375" style="1" customWidth="1"/>
    <col min="11005" max="11005" width="10" style="1" customWidth="1"/>
    <col min="11006" max="11006" width="16.6640625" style="1" customWidth="1"/>
    <col min="11007" max="11245" width="11.44140625" style="1"/>
    <col min="11246" max="11246" width="18.44140625" style="1" customWidth="1"/>
    <col min="11247" max="11247" width="15.33203125" style="1" customWidth="1"/>
    <col min="11248" max="11248" width="9.44140625" style="1" customWidth="1"/>
    <col min="11249" max="11249" width="8.88671875" style="1" customWidth="1"/>
    <col min="11250" max="11250" width="21.44140625" style="1" customWidth="1"/>
    <col min="11251" max="11251" width="7.44140625" style="1" customWidth="1"/>
    <col min="11252" max="11252" width="8.44140625" style="1" customWidth="1"/>
    <col min="11253" max="11253" width="9.33203125" style="1" customWidth="1"/>
    <col min="11254" max="11254" width="8.109375" style="1" customWidth="1"/>
    <col min="11255" max="11256" width="8.6640625" style="1" customWidth="1"/>
    <col min="11257" max="11257" width="19" style="1" customWidth="1"/>
    <col min="11258" max="11258" width="14.109375" style="1" customWidth="1"/>
    <col min="11259" max="11259" width="7.44140625" style="1" customWidth="1"/>
    <col min="11260" max="11260" width="8.109375" style="1" customWidth="1"/>
    <col min="11261" max="11261" width="10" style="1" customWidth="1"/>
    <col min="11262" max="11262" width="16.6640625" style="1" customWidth="1"/>
    <col min="11263" max="11501" width="11.44140625" style="1"/>
    <col min="11502" max="11502" width="18.44140625" style="1" customWidth="1"/>
    <col min="11503" max="11503" width="15.33203125" style="1" customWidth="1"/>
    <col min="11504" max="11504" width="9.44140625" style="1" customWidth="1"/>
    <col min="11505" max="11505" width="8.88671875" style="1" customWidth="1"/>
    <col min="11506" max="11506" width="21.44140625" style="1" customWidth="1"/>
    <col min="11507" max="11507" width="7.44140625" style="1" customWidth="1"/>
    <col min="11508" max="11508" width="8.44140625" style="1" customWidth="1"/>
    <col min="11509" max="11509" width="9.33203125" style="1" customWidth="1"/>
    <col min="11510" max="11510" width="8.109375" style="1" customWidth="1"/>
    <col min="11511" max="11512" width="8.6640625" style="1" customWidth="1"/>
    <col min="11513" max="11513" width="19" style="1" customWidth="1"/>
    <col min="11514" max="11514" width="14.109375" style="1" customWidth="1"/>
    <col min="11515" max="11515" width="7.44140625" style="1" customWidth="1"/>
    <col min="11516" max="11516" width="8.109375" style="1" customWidth="1"/>
    <col min="11517" max="11517" width="10" style="1" customWidth="1"/>
    <col min="11518" max="11518" width="16.6640625" style="1" customWidth="1"/>
    <col min="11519" max="11757" width="11.44140625" style="1"/>
    <col min="11758" max="11758" width="18.44140625" style="1" customWidth="1"/>
    <col min="11759" max="11759" width="15.33203125" style="1" customWidth="1"/>
    <col min="11760" max="11760" width="9.44140625" style="1" customWidth="1"/>
    <col min="11761" max="11761" width="8.88671875" style="1" customWidth="1"/>
    <col min="11762" max="11762" width="21.44140625" style="1" customWidth="1"/>
    <col min="11763" max="11763" width="7.44140625" style="1" customWidth="1"/>
    <col min="11764" max="11764" width="8.44140625" style="1" customWidth="1"/>
    <col min="11765" max="11765" width="9.33203125" style="1" customWidth="1"/>
    <col min="11766" max="11766" width="8.109375" style="1" customWidth="1"/>
    <col min="11767" max="11768" width="8.6640625" style="1" customWidth="1"/>
    <col min="11769" max="11769" width="19" style="1" customWidth="1"/>
    <col min="11770" max="11770" width="14.109375" style="1" customWidth="1"/>
    <col min="11771" max="11771" width="7.44140625" style="1" customWidth="1"/>
    <col min="11772" max="11772" width="8.109375" style="1" customWidth="1"/>
    <col min="11773" max="11773" width="10" style="1" customWidth="1"/>
    <col min="11774" max="11774" width="16.6640625" style="1" customWidth="1"/>
    <col min="11775" max="12013" width="11.44140625" style="1"/>
    <col min="12014" max="12014" width="18.44140625" style="1" customWidth="1"/>
    <col min="12015" max="12015" width="15.33203125" style="1" customWidth="1"/>
    <col min="12016" max="12016" width="9.44140625" style="1" customWidth="1"/>
    <col min="12017" max="12017" width="8.88671875" style="1" customWidth="1"/>
    <col min="12018" max="12018" width="21.44140625" style="1" customWidth="1"/>
    <col min="12019" max="12019" width="7.44140625" style="1" customWidth="1"/>
    <col min="12020" max="12020" width="8.44140625" style="1" customWidth="1"/>
    <col min="12021" max="12021" width="9.33203125" style="1" customWidth="1"/>
    <col min="12022" max="12022" width="8.109375" style="1" customWidth="1"/>
    <col min="12023" max="12024" width="8.6640625" style="1" customWidth="1"/>
    <col min="12025" max="12025" width="19" style="1" customWidth="1"/>
    <col min="12026" max="12026" width="14.109375" style="1" customWidth="1"/>
    <col min="12027" max="12027" width="7.44140625" style="1" customWidth="1"/>
    <col min="12028" max="12028" width="8.109375" style="1" customWidth="1"/>
    <col min="12029" max="12029" width="10" style="1" customWidth="1"/>
    <col min="12030" max="12030" width="16.6640625" style="1" customWidth="1"/>
    <col min="12031" max="12269" width="11.44140625" style="1"/>
    <col min="12270" max="12270" width="18.44140625" style="1" customWidth="1"/>
    <col min="12271" max="12271" width="15.33203125" style="1" customWidth="1"/>
    <col min="12272" max="12272" width="9.44140625" style="1" customWidth="1"/>
    <col min="12273" max="12273" width="8.88671875" style="1" customWidth="1"/>
    <col min="12274" max="12274" width="21.44140625" style="1" customWidth="1"/>
    <col min="12275" max="12275" width="7.44140625" style="1" customWidth="1"/>
    <col min="12276" max="12276" width="8.44140625" style="1" customWidth="1"/>
    <col min="12277" max="12277" width="9.33203125" style="1" customWidth="1"/>
    <col min="12278" max="12278" width="8.109375" style="1" customWidth="1"/>
    <col min="12279" max="12280" width="8.6640625" style="1" customWidth="1"/>
    <col min="12281" max="12281" width="19" style="1" customWidth="1"/>
    <col min="12282" max="12282" width="14.109375" style="1" customWidth="1"/>
    <col min="12283" max="12283" width="7.44140625" style="1" customWidth="1"/>
    <col min="12284" max="12284" width="8.109375" style="1" customWidth="1"/>
    <col min="12285" max="12285" width="10" style="1" customWidth="1"/>
    <col min="12286" max="12286" width="16.6640625" style="1" customWidth="1"/>
    <col min="12287" max="12525" width="11.44140625" style="1"/>
    <col min="12526" max="12526" width="18.44140625" style="1" customWidth="1"/>
    <col min="12527" max="12527" width="15.33203125" style="1" customWidth="1"/>
    <col min="12528" max="12528" width="9.44140625" style="1" customWidth="1"/>
    <col min="12529" max="12529" width="8.88671875" style="1" customWidth="1"/>
    <col min="12530" max="12530" width="21.44140625" style="1" customWidth="1"/>
    <col min="12531" max="12531" width="7.44140625" style="1" customWidth="1"/>
    <col min="12532" max="12532" width="8.44140625" style="1" customWidth="1"/>
    <col min="12533" max="12533" width="9.33203125" style="1" customWidth="1"/>
    <col min="12534" max="12534" width="8.109375" style="1" customWidth="1"/>
    <col min="12535" max="12536" width="8.6640625" style="1" customWidth="1"/>
    <col min="12537" max="12537" width="19" style="1" customWidth="1"/>
    <col min="12538" max="12538" width="14.109375" style="1" customWidth="1"/>
    <col min="12539" max="12539" width="7.44140625" style="1" customWidth="1"/>
    <col min="12540" max="12540" width="8.109375" style="1" customWidth="1"/>
    <col min="12541" max="12541" width="10" style="1" customWidth="1"/>
    <col min="12542" max="12542" width="16.6640625" style="1" customWidth="1"/>
    <col min="12543" max="12781" width="11.44140625" style="1"/>
    <col min="12782" max="12782" width="18.44140625" style="1" customWidth="1"/>
    <col min="12783" max="12783" width="15.33203125" style="1" customWidth="1"/>
    <col min="12784" max="12784" width="9.44140625" style="1" customWidth="1"/>
    <col min="12785" max="12785" width="8.88671875" style="1" customWidth="1"/>
    <col min="12786" max="12786" width="21.44140625" style="1" customWidth="1"/>
    <col min="12787" max="12787" width="7.44140625" style="1" customWidth="1"/>
    <col min="12788" max="12788" width="8.44140625" style="1" customWidth="1"/>
    <col min="12789" max="12789" width="9.33203125" style="1" customWidth="1"/>
    <col min="12790" max="12790" width="8.109375" style="1" customWidth="1"/>
    <col min="12791" max="12792" width="8.6640625" style="1" customWidth="1"/>
    <col min="12793" max="12793" width="19" style="1" customWidth="1"/>
    <col min="12794" max="12794" width="14.109375" style="1" customWidth="1"/>
    <col min="12795" max="12795" width="7.44140625" style="1" customWidth="1"/>
    <col min="12796" max="12796" width="8.109375" style="1" customWidth="1"/>
    <col min="12797" max="12797" width="10" style="1" customWidth="1"/>
    <col min="12798" max="12798" width="16.6640625" style="1" customWidth="1"/>
    <col min="12799" max="13037" width="11.44140625" style="1"/>
    <col min="13038" max="13038" width="18.44140625" style="1" customWidth="1"/>
    <col min="13039" max="13039" width="15.33203125" style="1" customWidth="1"/>
    <col min="13040" max="13040" width="9.44140625" style="1" customWidth="1"/>
    <col min="13041" max="13041" width="8.88671875" style="1" customWidth="1"/>
    <col min="13042" max="13042" width="21.44140625" style="1" customWidth="1"/>
    <col min="13043" max="13043" width="7.44140625" style="1" customWidth="1"/>
    <col min="13044" max="13044" width="8.44140625" style="1" customWidth="1"/>
    <col min="13045" max="13045" width="9.33203125" style="1" customWidth="1"/>
    <col min="13046" max="13046" width="8.109375" style="1" customWidth="1"/>
    <col min="13047" max="13048" width="8.6640625" style="1" customWidth="1"/>
    <col min="13049" max="13049" width="19" style="1" customWidth="1"/>
    <col min="13050" max="13050" width="14.109375" style="1" customWidth="1"/>
    <col min="13051" max="13051" width="7.44140625" style="1" customWidth="1"/>
    <col min="13052" max="13052" width="8.109375" style="1" customWidth="1"/>
    <col min="13053" max="13053" width="10" style="1" customWidth="1"/>
    <col min="13054" max="13054" width="16.6640625" style="1" customWidth="1"/>
    <col min="13055" max="13293" width="11.44140625" style="1"/>
    <col min="13294" max="13294" width="18.44140625" style="1" customWidth="1"/>
    <col min="13295" max="13295" width="15.33203125" style="1" customWidth="1"/>
    <col min="13296" max="13296" width="9.44140625" style="1" customWidth="1"/>
    <col min="13297" max="13297" width="8.88671875" style="1" customWidth="1"/>
    <col min="13298" max="13298" width="21.44140625" style="1" customWidth="1"/>
    <col min="13299" max="13299" width="7.44140625" style="1" customWidth="1"/>
    <col min="13300" max="13300" width="8.44140625" style="1" customWidth="1"/>
    <col min="13301" max="13301" width="9.33203125" style="1" customWidth="1"/>
    <col min="13302" max="13302" width="8.109375" style="1" customWidth="1"/>
    <col min="13303" max="13304" width="8.6640625" style="1" customWidth="1"/>
    <col min="13305" max="13305" width="19" style="1" customWidth="1"/>
    <col min="13306" max="13306" width="14.109375" style="1" customWidth="1"/>
    <col min="13307" max="13307" width="7.44140625" style="1" customWidth="1"/>
    <col min="13308" max="13308" width="8.109375" style="1" customWidth="1"/>
    <col min="13309" max="13309" width="10" style="1" customWidth="1"/>
    <col min="13310" max="13310" width="16.6640625" style="1" customWidth="1"/>
    <col min="13311" max="13549" width="11.44140625" style="1"/>
    <col min="13550" max="13550" width="18.44140625" style="1" customWidth="1"/>
    <col min="13551" max="13551" width="15.33203125" style="1" customWidth="1"/>
    <col min="13552" max="13552" width="9.44140625" style="1" customWidth="1"/>
    <col min="13553" max="13553" width="8.88671875" style="1" customWidth="1"/>
    <col min="13554" max="13554" width="21.44140625" style="1" customWidth="1"/>
    <col min="13555" max="13555" width="7.44140625" style="1" customWidth="1"/>
    <col min="13556" max="13556" width="8.44140625" style="1" customWidth="1"/>
    <col min="13557" max="13557" width="9.33203125" style="1" customWidth="1"/>
    <col min="13558" max="13558" width="8.109375" style="1" customWidth="1"/>
    <col min="13559" max="13560" width="8.6640625" style="1" customWidth="1"/>
    <col min="13561" max="13561" width="19" style="1" customWidth="1"/>
    <col min="13562" max="13562" width="14.109375" style="1" customWidth="1"/>
    <col min="13563" max="13563" width="7.44140625" style="1" customWidth="1"/>
    <col min="13564" max="13564" width="8.109375" style="1" customWidth="1"/>
    <col min="13565" max="13565" width="10" style="1" customWidth="1"/>
    <col min="13566" max="13566" width="16.6640625" style="1" customWidth="1"/>
    <col min="13567" max="13805" width="11.44140625" style="1"/>
    <col min="13806" max="13806" width="18.44140625" style="1" customWidth="1"/>
    <col min="13807" max="13807" width="15.33203125" style="1" customWidth="1"/>
    <col min="13808" max="13808" width="9.44140625" style="1" customWidth="1"/>
    <col min="13809" max="13809" width="8.88671875" style="1" customWidth="1"/>
    <col min="13810" max="13810" width="21.44140625" style="1" customWidth="1"/>
    <col min="13811" max="13811" width="7.44140625" style="1" customWidth="1"/>
    <col min="13812" max="13812" width="8.44140625" style="1" customWidth="1"/>
    <col min="13813" max="13813" width="9.33203125" style="1" customWidth="1"/>
    <col min="13814" max="13814" width="8.109375" style="1" customWidth="1"/>
    <col min="13815" max="13816" width="8.6640625" style="1" customWidth="1"/>
    <col min="13817" max="13817" width="19" style="1" customWidth="1"/>
    <col min="13818" max="13818" width="14.109375" style="1" customWidth="1"/>
    <col min="13819" max="13819" width="7.44140625" style="1" customWidth="1"/>
    <col min="13820" max="13820" width="8.109375" style="1" customWidth="1"/>
    <col min="13821" max="13821" width="10" style="1" customWidth="1"/>
    <col min="13822" max="13822" width="16.6640625" style="1" customWidth="1"/>
    <col min="13823" max="14061" width="11.44140625" style="1"/>
    <col min="14062" max="14062" width="18.44140625" style="1" customWidth="1"/>
    <col min="14063" max="14063" width="15.33203125" style="1" customWidth="1"/>
    <col min="14064" max="14064" width="9.44140625" style="1" customWidth="1"/>
    <col min="14065" max="14065" width="8.88671875" style="1" customWidth="1"/>
    <col min="14066" max="14066" width="21.44140625" style="1" customWidth="1"/>
    <col min="14067" max="14067" width="7.44140625" style="1" customWidth="1"/>
    <col min="14068" max="14068" width="8.44140625" style="1" customWidth="1"/>
    <col min="14069" max="14069" width="9.33203125" style="1" customWidth="1"/>
    <col min="14070" max="14070" width="8.109375" style="1" customWidth="1"/>
    <col min="14071" max="14072" width="8.6640625" style="1" customWidth="1"/>
    <col min="14073" max="14073" width="19" style="1" customWidth="1"/>
    <col min="14074" max="14074" width="14.109375" style="1" customWidth="1"/>
    <col min="14075" max="14075" width="7.44140625" style="1" customWidth="1"/>
    <col min="14076" max="14076" width="8.109375" style="1" customWidth="1"/>
    <col min="14077" max="14077" width="10" style="1" customWidth="1"/>
    <col min="14078" max="14078" width="16.6640625" style="1" customWidth="1"/>
    <col min="14079" max="14317" width="11.44140625" style="1"/>
    <col min="14318" max="14318" width="18.44140625" style="1" customWidth="1"/>
    <col min="14319" max="14319" width="15.33203125" style="1" customWidth="1"/>
    <col min="14320" max="14320" width="9.44140625" style="1" customWidth="1"/>
    <col min="14321" max="14321" width="8.88671875" style="1" customWidth="1"/>
    <col min="14322" max="14322" width="21.44140625" style="1" customWidth="1"/>
    <col min="14323" max="14323" width="7.44140625" style="1" customWidth="1"/>
    <col min="14324" max="14324" width="8.44140625" style="1" customWidth="1"/>
    <col min="14325" max="14325" width="9.33203125" style="1" customWidth="1"/>
    <col min="14326" max="14326" width="8.109375" style="1" customWidth="1"/>
    <col min="14327" max="14328" width="8.6640625" style="1" customWidth="1"/>
    <col min="14329" max="14329" width="19" style="1" customWidth="1"/>
    <col min="14330" max="14330" width="14.109375" style="1" customWidth="1"/>
    <col min="14331" max="14331" width="7.44140625" style="1" customWidth="1"/>
    <col min="14332" max="14332" width="8.109375" style="1" customWidth="1"/>
    <col min="14333" max="14333" width="10" style="1" customWidth="1"/>
    <col min="14334" max="14334" width="16.6640625" style="1" customWidth="1"/>
    <col min="14335" max="14573" width="11.44140625" style="1"/>
    <col min="14574" max="14574" width="18.44140625" style="1" customWidth="1"/>
    <col min="14575" max="14575" width="15.33203125" style="1" customWidth="1"/>
    <col min="14576" max="14576" width="9.44140625" style="1" customWidth="1"/>
    <col min="14577" max="14577" width="8.88671875" style="1" customWidth="1"/>
    <col min="14578" max="14578" width="21.44140625" style="1" customWidth="1"/>
    <col min="14579" max="14579" width="7.44140625" style="1" customWidth="1"/>
    <col min="14580" max="14580" width="8.44140625" style="1" customWidth="1"/>
    <col min="14581" max="14581" width="9.33203125" style="1" customWidth="1"/>
    <col min="14582" max="14582" width="8.109375" style="1" customWidth="1"/>
    <col min="14583" max="14584" width="8.6640625" style="1" customWidth="1"/>
    <col min="14585" max="14585" width="19" style="1" customWidth="1"/>
    <col min="14586" max="14586" width="14.109375" style="1" customWidth="1"/>
    <col min="14587" max="14587" width="7.44140625" style="1" customWidth="1"/>
    <col min="14588" max="14588" width="8.109375" style="1" customWidth="1"/>
    <col min="14589" max="14589" width="10" style="1" customWidth="1"/>
    <col min="14590" max="14590" width="16.6640625" style="1" customWidth="1"/>
    <col min="14591" max="14829" width="11.44140625" style="1"/>
    <col min="14830" max="14830" width="18.44140625" style="1" customWidth="1"/>
    <col min="14831" max="14831" width="15.33203125" style="1" customWidth="1"/>
    <col min="14832" max="14832" width="9.44140625" style="1" customWidth="1"/>
    <col min="14833" max="14833" width="8.88671875" style="1" customWidth="1"/>
    <col min="14834" max="14834" width="21.44140625" style="1" customWidth="1"/>
    <col min="14835" max="14835" width="7.44140625" style="1" customWidth="1"/>
    <col min="14836" max="14836" width="8.44140625" style="1" customWidth="1"/>
    <col min="14837" max="14837" width="9.33203125" style="1" customWidth="1"/>
    <col min="14838" max="14838" width="8.109375" style="1" customWidth="1"/>
    <col min="14839" max="14840" width="8.6640625" style="1" customWidth="1"/>
    <col min="14841" max="14841" width="19" style="1" customWidth="1"/>
    <col min="14842" max="14842" width="14.109375" style="1" customWidth="1"/>
    <col min="14843" max="14843" width="7.44140625" style="1" customWidth="1"/>
    <col min="14844" max="14844" width="8.109375" style="1" customWidth="1"/>
    <col min="14845" max="14845" width="10" style="1" customWidth="1"/>
    <col min="14846" max="14846" width="16.6640625" style="1" customWidth="1"/>
    <col min="14847" max="15085" width="11.44140625" style="1"/>
    <col min="15086" max="15086" width="18.44140625" style="1" customWidth="1"/>
    <col min="15087" max="15087" width="15.33203125" style="1" customWidth="1"/>
    <col min="15088" max="15088" width="9.44140625" style="1" customWidth="1"/>
    <col min="15089" max="15089" width="8.88671875" style="1" customWidth="1"/>
    <col min="15090" max="15090" width="21.44140625" style="1" customWidth="1"/>
    <col min="15091" max="15091" width="7.44140625" style="1" customWidth="1"/>
    <col min="15092" max="15092" width="8.44140625" style="1" customWidth="1"/>
    <col min="15093" max="15093" width="9.33203125" style="1" customWidth="1"/>
    <col min="15094" max="15094" width="8.109375" style="1" customWidth="1"/>
    <col min="15095" max="15096" width="8.6640625" style="1" customWidth="1"/>
    <col min="15097" max="15097" width="19" style="1" customWidth="1"/>
    <col min="15098" max="15098" width="14.109375" style="1" customWidth="1"/>
    <col min="15099" max="15099" width="7.44140625" style="1" customWidth="1"/>
    <col min="15100" max="15100" width="8.109375" style="1" customWidth="1"/>
    <col min="15101" max="15101" width="10" style="1" customWidth="1"/>
    <col min="15102" max="15102" width="16.6640625" style="1" customWidth="1"/>
    <col min="15103" max="15341" width="11.44140625" style="1"/>
    <col min="15342" max="15342" width="18.44140625" style="1" customWidth="1"/>
    <col min="15343" max="15343" width="15.33203125" style="1" customWidth="1"/>
    <col min="15344" max="15344" width="9.44140625" style="1" customWidth="1"/>
    <col min="15345" max="15345" width="8.88671875" style="1" customWidth="1"/>
    <col min="15346" max="15346" width="21.44140625" style="1" customWidth="1"/>
    <col min="15347" max="15347" width="7.44140625" style="1" customWidth="1"/>
    <col min="15348" max="15348" width="8.44140625" style="1" customWidth="1"/>
    <col min="15349" max="15349" width="9.33203125" style="1" customWidth="1"/>
    <col min="15350" max="15350" width="8.109375" style="1" customWidth="1"/>
    <col min="15351" max="15352" width="8.6640625" style="1" customWidth="1"/>
    <col min="15353" max="15353" width="19" style="1" customWidth="1"/>
    <col min="15354" max="15354" width="14.109375" style="1" customWidth="1"/>
    <col min="15355" max="15355" width="7.44140625" style="1" customWidth="1"/>
    <col min="15356" max="15356" width="8.109375" style="1" customWidth="1"/>
    <col min="15357" max="15357" width="10" style="1" customWidth="1"/>
    <col min="15358" max="15358" width="16.6640625" style="1" customWidth="1"/>
    <col min="15359" max="15597" width="11.44140625" style="1"/>
    <col min="15598" max="15598" width="18.44140625" style="1" customWidth="1"/>
    <col min="15599" max="15599" width="15.33203125" style="1" customWidth="1"/>
    <col min="15600" max="15600" width="9.44140625" style="1" customWidth="1"/>
    <col min="15601" max="15601" width="8.88671875" style="1" customWidth="1"/>
    <col min="15602" max="15602" width="21.44140625" style="1" customWidth="1"/>
    <col min="15603" max="15603" width="7.44140625" style="1" customWidth="1"/>
    <col min="15604" max="15604" width="8.44140625" style="1" customWidth="1"/>
    <col min="15605" max="15605" width="9.33203125" style="1" customWidth="1"/>
    <col min="15606" max="15606" width="8.109375" style="1" customWidth="1"/>
    <col min="15607" max="15608" width="8.6640625" style="1" customWidth="1"/>
    <col min="15609" max="15609" width="19" style="1" customWidth="1"/>
    <col min="15610" max="15610" width="14.109375" style="1" customWidth="1"/>
    <col min="15611" max="15611" width="7.44140625" style="1" customWidth="1"/>
    <col min="15612" max="15612" width="8.109375" style="1" customWidth="1"/>
    <col min="15613" max="15613" width="10" style="1" customWidth="1"/>
    <col min="15614" max="15614" width="16.6640625" style="1" customWidth="1"/>
    <col min="15615" max="15853" width="11.44140625" style="1"/>
    <col min="15854" max="15854" width="18.44140625" style="1" customWidth="1"/>
    <col min="15855" max="15855" width="15.33203125" style="1" customWidth="1"/>
    <col min="15856" max="15856" width="9.44140625" style="1" customWidth="1"/>
    <col min="15857" max="15857" width="8.88671875" style="1" customWidth="1"/>
    <col min="15858" max="15858" width="21.44140625" style="1" customWidth="1"/>
    <col min="15859" max="15859" width="7.44140625" style="1" customWidth="1"/>
    <col min="15860" max="15860" width="8.44140625" style="1" customWidth="1"/>
    <col min="15861" max="15861" width="9.33203125" style="1" customWidth="1"/>
    <col min="15862" max="15862" width="8.109375" style="1" customWidth="1"/>
    <col min="15863" max="15864" width="8.6640625" style="1" customWidth="1"/>
    <col min="15865" max="15865" width="19" style="1" customWidth="1"/>
    <col min="15866" max="15866" width="14.109375" style="1" customWidth="1"/>
    <col min="15867" max="15867" width="7.44140625" style="1" customWidth="1"/>
    <col min="15868" max="15868" width="8.109375" style="1" customWidth="1"/>
    <col min="15869" max="15869" width="10" style="1" customWidth="1"/>
    <col min="15870" max="15870" width="16.6640625" style="1" customWidth="1"/>
    <col min="15871" max="16109" width="11.44140625" style="1"/>
    <col min="16110" max="16110" width="18.44140625" style="1" customWidth="1"/>
    <col min="16111" max="16111" width="15.33203125" style="1" customWidth="1"/>
    <col min="16112" max="16112" width="9.44140625" style="1" customWidth="1"/>
    <col min="16113" max="16113" width="8.88671875" style="1" customWidth="1"/>
    <col min="16114" max="16114" width="21.44140625" style="1" customWidth="1"/>
    <col min="16115" max="16115" width="7.44140625" style="1" customWidth="1"/>
    <col min="16116" max="16116" width="8.44140625" style="1" customWidth="1"/>
    <col min="16117" max="16117" width="9.33203125" style="1" customWidth="1"/>
    <col min="16118" max="16118" width="8.109375" style="1" customWidth="1"/>
    <col min="16119" max="16120" width="8.6640625" style="1" customWidth="1"/>
    <col min="16121" max="16121" width="19" style="1" customWidth="1"/>
    <col min="16122" max="16122" width="14.109375" style="1" customWidth="1"/>
    <col min="16123" max="16123" width="7.44140625" style="1" customWidth="1"/>
    <col min="16124" max="16124" width="8.109375" style="1" customWidth="1"/>
    <col min="16125" max="16125" width="10" style="1" customWidth="1"/>
    <col min="16126" max="16126" width="16.6640625" style="1" customWidth="1"/>
    <col min="16127" max="16384" width="11.44140625" style="1"/>
  </cols>
  <sheetData>
    <row r="1" spans="1:16" x14ac:dyDescent="0.3">
      <c r="A1" s="43"/>
      <c r="B1" s="36"/>
      <c r="C1" s="36"/>
      <c r="D1" s="36"/>
      <c r="E1" s="36"/>
      <c r="F1" s="37"/>
      <c r="G1" s="38"/>
      <c r="H1" s="38"/>
      <c r="I1" s="85"/>
      <c r="J1" s="36"/>
      <c r="K1" s="126"/>
      <c r="L1" s="40"/>
      <c r="M1" s="40"/>
    </row>
    <row r="2" spans="1:16" ht="13.35" customHeight="1" x14ac:dyDescent="0.3">
      <c r="A2" s="2"/>
      <c r="B2" s="2"/>
      <c r="C2" s="2"/>
      <c r="D2" s="3"/>
      <c r="E2" s="3"/>
      <c r="F2" s="201" t="s">
        <v>8</v>
      </c>
      <c r="G2" s="202"/>
      <c r="H2" s="202"/>
      <c r="I2" s="193"/>
      <c r="J2" s="193"/>
      <c r="K2" s="193"/>
      <c r="L2" s="193"/>
      <c r="M2" s="193"/>
    </row>
    <row r="3" spans="1:16" ht="13.35" customHeight="1" x14ac:dyDescent="0.3">
      <c r="A3" s="2"/>
      <c r="B3" s="2"/>
      <c r="C3" s="2"/>
      <c r="D3" s="3"/>
      <c r="E3" s="3"/>
      <c r="F3" s="201" t="s">
        <v>0</v>
      </c>
      <c r="G3" s="202"/>
      <c r="H3" s="202"/>
      <c r="I3" s="194"/>
      <c r="J3" s="194"/>
      <c r="K3" s="194"/>
      <c r="L3" s="194"/>
      <c r="M3" s="194"/>
    </row>
    <row r="4" spans="1:16" ht="124.5" customHeight="1" x14ac:dyDescent="0.3">
      <c r="A4" s="2"/>
      <c r="B4" s="2"/>
      <c r="C4" s="2"/>
      <c r="D4" s="3"/>
      <c r="E4" s="3"/>
      <c r="F4" s="4"/>
      <c r="G4" s="5"/>
      <c r="H4" s="6"/>
      <c r="I4" s="195" t="s">
        <v>33</v>
      </c>
      <c r="J4" s="195"/>
      <c r="K4" s="195"/>
      <c r="L4" s="195"/>
      <c r="M4" s="195"/>
    </row>
    <row r="5" spans="1:16" ht="13.35" customHeight="1" x14ac:dyDescent="0.3">
      <c r="A5" s="3"/>
      <c r="B5" s="3"/>
      <c r="C5" s="3"/>
      <c r="D5" s="3"/>
      <c r="E5" s="3"/>
      <c r="F5" s="201" t="s">
        <v>7</v>
      </c>
      <c r="G5" s="202"/>
      <c r="H5" s="202"/>
      <c r="I5" s="196">
        <v>45850</v>
      </c>
      <c r="J5" s="196"/>
      <c r="K5" s="196"/>
      <c r="L5" s="196"/>
      <c r="M5" s="196"/>
    </row>
    <row r="6" spans="1:16" ht="13.35" customHeight="1" x14ac:dyDescent="0.3">
      <c r="A6" s="3"/>
      <c r="B6" s="3"/>
      <c r="C6" s="3"/>
      <c r="D6" s="3"/>
      <c r="E6" s="3"/>
      <c r="F6" s="201" t="s">
        <v>1</v>
      </c>
      <c r="G6" s="202"/>
      <c r="H6" s="202"/>
      <c r="I6" s="197"/>
      <c r="J6" s="197"/>
      <c r="K6" s="197"/>
      <c r="L6" s="197"/>
      <c r="M6" s="197"/>
    </row>
    <row r="7" spans="1:16" ht="15.75" customHeight="1" x14ac:dyDescent="0.3">
      <c r="A7" s="3"/>
      <c r="B7" s="3"/>
      <c r="C7" s="3"/>
      <c r="D7" s="3"/>
      <c r="E7" s="3"/>
      <c r="F7" s="4"/>
      <c r="G7" s="5"/>
      <c r="H7" s="6"/>
      <c r="I7" s="198"/>
      <c r="J7" s="198"/>
      <c r="K7" s="198"/>
      <c r="L7" s="198"/>
      <c r="M7" s="198"/>
    </row>
    <row r="8" spans="1:16" ht="13.35" customHeight="1" x14ac:dyDescent="0.3">
      <c r="A8" s="3"/>
      <c r="B8" s="3"/>
      <c r="C8" s="3"/>
      <c r="D8" s="3"/>
      <c r="E8" s="3"/>
      <c r="F8" s="201" t="s">
        <v>6</v>
      </c>
      <c r="G8" s="202"/>
      <c r="H8" s="202"/>
      <c r="I8" s="199" t="s">
        <v>32</v>
      </c>
      <c r="J8" s="199"/>
      <c r="K8" s="199"/>
      <c r="L8" s="199"/>
      <c r="M8" s="199"/>
    </row>
    <row r="9" spans="1:16" ht="12.75" customHeight="1" x14ac:dyDescent="0.3">
      <c r="A9" s="7"/>
      <c r="B9" s="7"/>
      <c r="C9" s="7"/>
      <c r="D9" s="3"/>
      <c r="E9" s="3"/>
      <c r="F9" s="201" t="s">
        <v>2</v>
      </c>
      <c r="G9" s="202"/>
      <c r="H9" s="202"/>
      <c r="I9" s="200"/>
      <c r="J9" s="200"/>
      <c r="K9" s="200"/>
      <c r="L9" s="200"/>
      <c r="M9" s="200"/>
    </row>
    <row r="10" spans="1:16" ht="15.75" hidden="1" customHeight="1" x14ac:dyDescent="0.3">
      <c r="A10" s="3"/>
      <c r="B10" s="3"/>
      <c r="C10" s="3"/>
      <c r="D10" s="3"/>
      <c r="E10" s="3"/>
      <c r="F10" s="204"/>
      <c r="G10" s="205"/>
      <c r="H10" s="205"/>
      <c r="I10" s="86"/>
      <c r="J10" s="9"/>
      <c r="K10" s="127"/>
    </row>
    <row r="11" spans="1:16" ht="26.25" hidden="1" customHeight="1" x14ac:dyDescent="0.3">
      <c r="A11" s="3"/>
      <c r="B11" s="3"/>
      <c r="C11" s="3"/>
      <c r="D11" s="205"/>
      <c r="E11" s="205"/>
      <c r="F11" s="205"/>
      <c r="G11" s="205"/>
      <c r="H11" s="205"/>
      <c r="I11" s="86"/>
      <c r="J11" s="8"/>
      <c r="K11" s="127"/>
    </row>
    <row r="12" spans="1:16" x14ac:dyDescent="0.3">
      <c r="A12" s="36"/>
      <c r="B12" s="36"/>
      <c r="C12" s="36"/>
      <c r="D12" s="36"/>
      <c r="E12" s="36"/>
      <c r="F12" s="37"/>
      <c r="G12" s="38"/>
      <c r="H12" s="38"/>
      <c r="I12" s="87"/>
      <c r="J12" s="39"/>
      <c r="K12" s="126"/>
      <c r="L12" s="40"/>
      <c r="M12" s="40"/>
    </row>
    <row r="13" spans="1:16" ht="38.25" customHeight="1" x14ac:dyDescent="0.3">
      <c r="A13" s="24" t="s">
        <v>3</v>
      </c>
      <c r="B13" s="203" t="s">
        <v>31</v>
      </c>
      <c r="C13" s="203"/>
      <c r="D13" s="203"/>
      <c r="E13" s="203"/>
      <c r="F13" s="25"/>
      <c r="G13" s="26"/>
      <c r="H13" s="27"/>
      <c r="I13" s="88"/>
      <c r="J13" s="29"/>
      <c r="K13" s="128"/>
      <c r="L13" s="30"/>
      <c r="M13" s="30"/>
    </row>
    <row r="14" spans="1:16" ht="26.4" x14ac:dyDescent="0.3">
      <c r="A14" s="24" t="s">
        <v>4</v>
      </c>
      <c r="B14" s="31" t="s">
        <v>16</v>
      </c>
      <c r="C14" s="31"/>
      <c r="D14" s="32"/>
      <c r="E14" s="32"/>
      <c r="F14" s="33"/>
      <c r="G14" s="32"/>
      <c r="H14" s="34"/>
      <c r="I14" s="88"/>
      <c r="J14" s="35"/>
      <c r="K14" s="128"/>
      <c r="L14" s="30"/>
      <c r="M14" s="30"/>
    </row>
    <row r="15" spans="1:16" x14ac:dyDescent="0.3">
      <c r="A15" s="95"/>
      <c r="B15" s="96"/>
      <c r="C15" s="96"/>
      <c r="D15" s="97"/>
      <c r="E15" s="97"/>
      <c r="F15" s="98"/>
      <c r="G15" s="97"/>
      <c r="H15" s="99"/>
      <c r="I15" s="100"/>
      <c r="J15" s="101"/>
      <c r="K15" s="129"/>
      <c r="L15" s="103"/>
      <c r="M15" s="103"/>
    </row>
    <row r="16" spans="1:16" s="10" customFormat="1" ht="30.6" x14ac:dyDescent="0.3">
      <c r="A16" s="41" t="s">
        <v>9</v>
      </c>
      <c r="B16" s="41" t="s">
        <v>10</v>
      </c>
      <c r="C16" s="41" t="s">
        <v>14</v>
      </c>
      <c r="D16" s="41" t="s">
        <v>11</v>
      </c>
      <c r="E16" s="41" t="s">
        <v>13</v>
      </c>
      <c r="F16" s="41" t="s">
        <v>34</v>
      </c>
      <c r="G16" s="41" t="s">
        <v>12</v>
      </c>
      <c r="H16" s="41" t="s">
        <v>35</v>
      </c>
      <c r="I16" s="89" t="s">
        <v>65</v>
      </c>
      <c r="J16" s="89" t="s">
        <v>43</v>
      </c>
      <c r="K16" s="130" t="s">
        <v>44</v>
      </c>
      <c r="L16" s="42" t="s">
        <v>64</v>
      </c>
      <c r="M16" s="41" t="s">
        <v>66</v>
      </c>
      <c r="N16" s="94" t="s">
        <v>15</v>
      </c>
      <c r="O16" s="191" t="s">
        <v>67</v>
      </c>
      <c r="P16" s="192"/>
    </row>
    <row r="17" spans="1:16" s="10" customFormat="1" x14ac:dyDescent="0.3">
      <c r="A17" s="53"/>
      <c r="B17" s="54"/>
      <c r="C17" s="55" t="s">
        <v>23</v>
      </c>
      <c r="D17" s="55" t="s">
        <v>82</v>
      </c>
      <c r="E17" s="55" t="s">
        <v>83</v>
      </c>
      <c r="F17" s="56" t="s">
        <v>36</v>
      </c>
      <c r="G17" s="55" t="s">
        <v>150</v>
      </c>
      <c r="H17" s="57">
        <v>120</v>
      </c>
      <c r="I17" s="93">
        <v>5</v>
      </c>
      <c r="J17" s="58">
        <f>Table11614491468516576808161622[[#This Row],[Coefficient]]*Table11614491468516576808161622[[#This Row],[Reizes Reps]]</f>
        <v>600</v>
      </c>
      <c r="K17" s="58">
        <v>1992</v>
      </c>
      <c r="L17" s="210"/>
      <c r="M17" s="60"/>
      <c r="N17" s="60"/>
      <c r="O17" s="92" t="s">
        <v>45</v>
      </c>
      <c r="P17" s="92" t="s">
        <v>46</v>
      </c>
    </row>
    <row r="18" spans="1:16" s="10" customFormat="1" x14ac:dyDescent="0.3">
      <c r="A18" s="53"/>
      <c r="B18" s="54"/>
      <c r="C18" s="55"/>
      <c r="D18" s="53"/>
      <c r="E18" s="53"/>
      <c r="F18" s="56" t="s">
        <v>37</v>
      </c>
      <c r="G18" s="55" t="s">
        <v>153</v>
      </c>
      <c r="H18" s="57">
        <v>60</v>
      </c>
      <c r="I18" s="93">
        <v>3.75</v>
      </c>
      <c r="J18" s="58">
        <f>Table11614491468516576808161622[[#This Row],[Coefficient]]*Table11614491468516576808161622[[#This Row],[Reizes Reps]]</f>
        <v>225</v>
      </c>
      <c r="K18" s="131"/>
      <c r="L18" s="209"/>
      <c r="M18" s="60"/>
      <c r="N18" s="60"/>
      <c r="O18" s="92" t="s">
        <v>47</v>
      </c>
      <c r="P18" s="92">
        <v>0.25</v>
      </c>
    </row>
    <row r="19" spans="1:16" s="10" customFormat="1" x14ac:dyDescent="0.3">
      <c r="A19" s="53"/>
      <c r="B19" s="54"/>
      <c r="C19" s="55"/>
      <c r="D19" s="53"/>
      <c r="E19" s="53"/>
      <c r="F19" s="56" t="s">
        <v>38</v>
      </c>
      <c r="G19" s="55" t="s">
        <v>153</v>
      </c>
      <c r="H19" s="55">
        <v>120</v>
      </c>
      <c r="I19" s="93">
        <v>3.75</v>
      </c>
      <c r="J19" s="58">
        <f>Table11614491468516576808161622[[#This Row],[Coefficient]]*Table11614491468516576808161622[[#This Row],[Reizes Reps]]</f>
        <v>450</v>
      </c>
      <c r="K19" s="131"/>
      <c r="L19" s="53"/>
      <c r="M19" s="60"/>
      <c r="N19" s="60"/>
      <c r="O19" s="92" t="s">
        <v>48</v>
      </c>
      <c r="P19" s="92">
        <v>0.5</v>
      </c>
    </row>
    <row r="20" spans="1:16" s="10" customFormat="1" x14ac:dyDescent="0.3">
      <c r="A20" s="53"/>
      <c r="B20" s="54"/>
      <c r="C20" s="55"/>
      <c r="D20" s="53"/>
      <c r="E20" s="53"/>
      <c r="F20" s="56" t="s">
        <v>39</v>
      </c>
      <c r="G20" s="55" t="s">
        <v>153</v>
      </c>
      <c r="H20" s="57">
        <v>108</v>
      </c>
      <c r="I20" s="93">
        <v>3.75</v>
      </c>
      <c r="J20" s="58">
        <f>Table11614491468516576808161622[[#This Row],[Coefficient]]*Table11614491468516576808161622[[#This Row],[Reizes Reps]]</f>
        <v>405</v>
      </c>
      <c r="K20" s="131"/>
      <c r="L20" s="53"/>
      <c r="M20" s="60"/>
      <c r="N20" s="60"/>
      <c r="O20" s="92" t="s">
        <v>49</v>
      </c>
      <c r="P20" s="92">
        <v>0.75</v>
      </c>
    </row>
    <row r="21" spans="1:16" s="10" customFormat="1" x14ac:dyDescent="0.3">
      <c r="A21" s="61"/>
      <c r="B21" s="62"/>
      <c r="C21" s="63"/>
      <c r="D21" s="61"/>
      <c r="E21" s="61"/>
      <c r="F21" s="64" t="s">
        <v>40</v>
      </c>
      <c r="G21" s="63" t="s">
        <v>158</v>
      </c>
      <c r="H21" s="65">
        <v>109</v>
      </c>
      <c r="I21" s="93">
        <v>3.5</v>
      </c>
      <c r="J21" s="58">
        <f>Table11614491468516576808161622[[#This Row],[Coefficient]]*Table11614491468516576808161622[[#This Row],[Reizes Reps]]</f>
        <v>381.5</v>
      </c>
      <c r="K21" s="132"/>
      <c r="L21" s="61"/>
      <c r="M21" s="67"/>
      <c r="N21" s="67"/>
      <c r="O21" s="92" t="s">
        <v>28</v>
      </c>
      <c r="P21" s="92">
        <v>1</v>
      </c>
    </row>
    <row r="22" spans="1:16" s="10" customFormat="1" x14ac:dyDescent="0.3">
      <c r="A22" s="77"/>
      <c r="B22" s="78"/>
      <c r="C22" s="79"/>
      <c r="D22" s="77"/>
      <c r="E22" s="77"/>
      <c r="F22" s="68" t="s">
        <v>41</v>
      </c>
      <c r="G22" s="79"/>
      <c r="H22" s="80"/>
      <c r="I22" s="81">
        <f ca="1">Table11614491468516576808161622[[#This Row],[Coefficient]]*Table11614491468516576808161622[[#This Row],[Svarbumbas svars
KB weight]]</f>
        <v>0</v>
      </c>
      <c r="J22" s="66">
        <f>J17+J18+J19+J20+J21</f>
        <v>2061.5</v>
      </c>
      <c r="K22" s="133"/>
      <c r="L22" s="77"/>
      <c r="M22" s="82"/>
      <c r="N22" s="82"/>
      <c r="O22" s="92" t="s">
        <v>42</v>
      </c>
      <c r="P22" s="92">
        <v>1.25</v>
      </c>
    </row>
    <row r="23" spans="1:16" s="10" customFormat="1" x14ac:dyDescent="0.3">
      <c r="A23" s="69"/>
      <c r="B23" s="70"/>
      <c r="C23" s="71"/>
      <c r="D23" s="71"/>
      <c r="E23" s="71"/>
      <c r="F23" s="72" t="s">
        <v>36</v>
      </c>
      <c r="G23" s="71"/>
      <c r="H23" s="73"/>
      <c r="I23" s="157" t="e">
        <f>VLOOKUP(Table11614491468516576808161622[[#This Row],[Svarbumbas svars
KB weight]],O18:P40,2,FALSE)</f>
        <v>#N/A</v>
      </c>
      <c r="J23" s="158" t="e">
        <f>Table11614491468516576808161622[[#This Row],[Coefficient]]*Table11614491468516576808161622[[#This Row],[Reizes Reps]]</f>
        <v>#N/A</v>
      </c>
      <c r="K23" s="158"/>
      <c r="L23" s="69"/>
      <c r="M23" s="76"/>
      <c r="N23" s="76"/>
      <c r="O23" s="92" t="s">
        <v>27</v>
      </c>
      <c r="P23" s="92">
        <v>1.5</v>
      </c>
    </row>
    <row r="24" spans="1:16" s="10" customFormat="1" x14ac:dyDescent="0.3">
      <c r="A24" s="69"/>
      <c r="B24" s="70"/>
      <c r="C24" s="71"/>
      <c r="D24" s="69"/>
      <c r="E24" s="69"/>
      <c r="F24" s="72" t="s">
        <v>37</v>
      </c>
      <c r="G24" s="71"/>
      <c r="H24" s="73"/>
      <c r="I24" s="157" t="e">
        <f>VLOOKUP(Table11614491468516576808161622[[#This Row],[Svarbumbas svars
KB weight]],O18:P40,2,FALSE)</f>
        <v>#N/A</v>
      </c>
      <c r="J24" s="158" t="e">
        <f>Table11614491468516576808161622[[#This Row],[Coefficient]]*Table11614491468516576808161622[[#This Row],[Reizes Reps]]</f>
        <v>#N/A</v>
      </c>
      <c r="K24" s="125"/>
      <c r="L24" s="69"/>
      <c r="M24" s="76"/>
      <c r="N24" s="76"/>
      <c r="O24" s="92" t="s">
        <v>50</v>
      </c>
      <c r="P24" s="92">
        <v>1.75</v>
      </c>
    </row>
    <row r="25" spans="1:16" s="10" customFormat="1" x14ac:dyDescent="0.3">
      <c r="A25" s="69"/>
      <c r="B25" s="70"/>
      <c r="C25" s="71"/>
      <c r="D25" s="69"/>
      <c r="E25" s="69"/>
      <c r="F25" s="72" t="s">
        <v>38</v>
      </c>
      <c r="G25" s="71"/>
      <c r="H25" s="71"/>
      <c r="I25" s="157" t="e">
        <f>VLOOKUP(Table11614491468516576808161622[[#This Row],[Svarbumbas svars
KB weight]],O18:P40,2,FALSE)</f>
        <v>#N/A</v>
      </c>
      <c r="J25" s="158" t="e">
        <f>Table11614491468516576808161622[[#This Row],[Coefficient]]*Table11614491468516576808161622[[#This Row],[Reizes Reps]]</f>
        <v>#N/A</v>
      </c>
      <c r="K25" s="125"/>
      <c r="L25" s="69"/>
      <c r="M25" s="76"/>
      <c r="N25" s="76"/>
      <c r="O25" s="92" t="s">
        <v>26</v>
      </c>
      <c r="P25" s="92">
        <v>2</v>
      </c>
    </row>
    <row r="26" spans="1:16" s="10" customFormat="1" x14ac:dyDescent="0.3">
      <c r="A26" s="69"/>
      <c r="B26" s="70"/>
      <c r="C26" s="71"/>
      <c r="D26" s="69"/>
      <c r="E26" s="69"/>
      <c r="F26" s="72" t="s">
        <v>39</v>
      </c>
      <c r="G26" s="71"/>
      <c r="H26" s="73"/>
      <c r="I26" s="157" t="e">
        <f>VLOOKUP(Table11614491468516576808161622[[#This Row],[Svarbumbas svars
KB weight]],O18:P40,2,FALSE)</f>
        <v>#N/A</v>
      </c>
      <c r="J26" s="158" t="e">
        <f>Table11614491468516576808161622[[#This Row],[Coefficient]]*Table11614491468516576808161622[[#This Row],[Reizes Reps]]</f>
        <v>#N/A</v>
      </c>
      <c r="K26" s="125"/>
      <c r="L26" s="69"/>
      <c r="M26" s="76"/>
      <c r="N26" s="76"/>
      <c r="O26" s="92" t="s">
        <v>51</v>
      </c>
      <c r="P26" s="92">
        <v>2.25</v>
      </c>
    </row>
    <row r="27" spans="1:16" s="10" customFormat="1" x14ac:dyDescent="0.3">
      <c r="A27" s="159"/>
      <c r="B27" s="160"/>
      <c r="C27" s="161"/>
      <c r="D27" s="159"/>
      <c r="E27" s="159"/>
      <c r="F27" s="162" t="s">
        <v>40</v>
      </c>
      <c r="G27" s="161"/>
      <c r="H27" s="163"/>
      <c r="I27" s="157" t="e">
        <f>VLOOKUP(Table11614491468516576808161622[[#This Row],[Svarbumbas svars
KB weight]],O18:P40,2,FALSE)</f>
        <v>#N/A</v>
      </c>
      <c r="J27" s="158" t="e">
        <f>Table11614491468516576808161622[[#This Row],[Coefficient]]*Table11614491468516576808161622[[#This Row],[Reizes Reps]]</f>
        <v>#N/A</v>
      </c>
      <c r="K27" s="164"/>
      <c r="L27" s="159"/>
      <c r="M27" s="165"/>
      <c r="N27" s="165"/>
      <c r="O27" s="92" t="s">
        <v>52</v>
      </c>
      <c r="P27" s="92">
        <v>2.5</v>
      </c>
    </row>
    <row r="28" spans="1:16" s="10" customFormat="1" x14ac:dyDescent="0.3">
      <c r="A28" s="77"/>
      <c r="B28" s="78"/>
      <c r="C28" s="79"/>
      <c r="D28" s="77"/>
      <c r="E28" s="77"/>
      <c r="F28" s="166" t="s">
        <v>41</v>
      </c>
      <c r="G28" s="79"/>
      <c r="H28" s="80"/>
      <c r="I28" s="81">
        <f ca="1">Table11614491468516576808161622[[#This Row],[Coefficient]]*Table11614491468516576808161622[[#This Row],[Svarbumbas svars
KB weight]]</f>
        <v>0</v>
      </c>
      <c r="J28" s="154" t="e">
        <f>J23+J24+J25+J26+J27</f>
        <v>#N/A</v>
      </c>
      <c r="K28" s="133"/>
      <c r="L28" s="77"/>
      <c r="M28" s="82"/>
      <c r="N28" s="82"/>
      <c r="O28" s="92" t="s">
        <v>53</v>
      </c>
      <c r="P28" s="92">
        <v>2.75</v>
      </c>
    </row>
    <row r="29" spans="1:16" s="10" customFormat="1" x14ac:dyDescent="0.3">
      <c r="A29" s="53"/>
      <c r="B29" s="54"/>
      <c r="C29" s="55"/>
      <c r="D29" s="55"/>
      <c r="E29" s="55"/>
      <c r="F29" s="56" t="s">
        <v>36</v>
      </c>
      <c r="G29" s="55"/>
      <c r="H29" s="57"/>
      <c r="I29" s="93" t="e">
        <f>VLOOKUP(Table11614491468516576808161622[[#This Row],[Svarbumbas svars
KB weight]],O18:P40,2,FALSE)</f>
        <v>#N/A</v>
      </c>
      <c r="J29" s="58" t="e">
        <f>Table11614491468516576808161622[[#This Row],[Coefficient]]*Table11614491468516576808161622[[#This Row],[Reizes Reps]]</f>
        <v>#N/A</v>
      </c>
      <c r="K29" s="58"/>
      <c r="L29" s="53"/>
      <c r="M29" s="60"/>
      <c r="N29" s="60"/>
      <c r="O29" s="92" t="s">
        <v>25</v>
      </c>
      <c r="P29" s="92">
        <v>3</v>
      </c>
    </row>
    <row r="30" spans="1:16" s="10" customFormat="1" x14ac:dyDescent="0.3">
      <c r="A30" s="53"/>
      <c r="B30" s="54"/>
      <c r="C30" s="55"/>
      <c r="D30" s="53"/>
      <c r="E30" s="53"/>
      <c r="F30" s="56" t="s">
        <v>37</v>
      </c>
      <c r="G30" s="55"/>
      <c r="H30" s="57"/>
      <c r="I30" s="93" t="e">
        <f>VLOOKUP(Table11614491468516576808161622[[#This Row],[Svarbumbas svars
KB weight]],O18:P40,2,FALSE)</f>
        <v>#N/A</v>
      </c>
      <c r="J30" s="58" t="e">
        <f>Table11614491468516576808161622[[#This Row],[Coefficient]]*Table11614491468516576808161622[[#This Row],[Reizes Reps]]</f>
        <v>#N/A</v>
      </c>
      <c r="K30" s="131"/>
      <c r="L30" s="53"/>
      <c r="M30" s="60"/>
      <c r="N30" s="60"/>
      <c r="O30" s="92" t="s">
        <v>54</v>
      </c>
      <c r="P30" s="92">
        <v>3.25</v>
      </c>
    </row>
    <row r="31" spans="1:16" s="10" customFormat="1" x14ac:dyDescent="0.3">
      <c r="A31" s="53"/>
      <c r="B31" s="54"/>
      <c r="C31" s="55"/>
      <c r="D31" s="53"/>
      <c r="E31" s="53"/>
      <c r="F31" s="56" t="s">
        <v>38</v>
      </c>
      <c r="G31" s="55"/>
      <c r="H31" s="55"/>
      <c r="I31" s="93" t="e">
        <f>VLOOKUP(Table11614491468516576808161622[[#This Row],[Svarbumbas svars
KB weight]],O18:P40,2,FALSE)</f>
        <v>#N/A</v>
      </c>
      <c r="J31" s="58" t="e">
        <f>Table11614491468516576808161622[[#This Row],[Coefficient]]*Table11614491468516576808161622[[#This Row],[Reizes Reps]]</f>
        <v>#N/A</v>
      </c>
      <c r="K31" s="131"/>
      <c r="L31" s="53"/>
      <c r="M31" s="60"/>
      <c r="N31" s="60"/>
      <c r="O31" s="92" t="s">
        <v>55</v>
      </c>
      <c r="P31" s="92">
        <v>3.5</v>
      </c>
    </row>
    <row r="32" spans="1:16" s="10" customFormat="1" x14ac:dyDescent="0.3">
      <c r="A32" s="53"/>
      <c r="B32" s="54"/>
      <c r="C32" s="55"/>
      <c r="D32" s="53"/>
      <c r="E32" s="53"/>
      <c r="F32" s="56" t="s">
        <v>39</v>
      </c>
      <c r="G32" s="55"/>
      <c r="H32" s="57"/>
      <c r="I32" s="93" t="e">
        <f>VLOOKUP(Table11614491468516576808161622[[#This Row],[Svarbumbas svars
KB weight]],O18:P42,2,FALSE)</f>
        <v>#N/A</v>
      </c>
      <c r="J32" s="58" t="e">
        <f>Table11614491468516576808161622[[#This Row],[Coefficient]]*Table11614491468516576808161622[[#This Row],[Reizes Reps]]</f>
        <v>#N/A</v>
      </c>
      <c r="K32" s="131"/>
      <c r="L32" s="53"/>
      <c r="M32" s="60"/>
      <c r="N32" s="60"/>
      <c r="O32" s="92" t="s">
        <v>56</v>
      </c>
      <c r="P32" s="92">
        <v>3.75</v>
      </c>
    </row>
    <row r="33" spans="1:16" s="10" customFormat="1" x14ac:dyDescent="0.3">
      <c r="A33" s="61"/>
      <c r="B33" s="62"/>
      <c r="C33" s="63"/>
      <c r="D33" s="61"/>
      <c r="E33" s="61"/>
      <c r="F33" s="64" t="s">
        <v>40</v>
      </c>
      <c r="G33" s="63"/>
      <c r="H33" s="65"/>
      <c r="I33" s="93" t="e">
        <f>VLOOKUP(Table11614491468516576808161622[[#This Row],[Svarbumbas svars
KB weight]],O18:P40,2,FALSE)</f>
        <v>#N/A</v>
      </c>
      <c r="J33" s="58" t="e">
        <f>Table11614491468516576808161622[[#This Row],[Coefficient]]*Table11614491468516576808161622[[#This Row],[Reizes Reps]]</f>
        <v>#N/A</v>
      </c>
      <c r="K33" s="132"/>
      <c r="L33" s="61"/>
      <c r="M33" s="67"/>
      <c r="N33" s="67"/>
      <c r="O33" s="92" t="s">
        <v>29</v>
      </c>
      <c r="P33" s="92">
        <v>4</v>
      </c>
    </row>
    <row r="34" spans="1:16" s="10" customFormat="1" x14ac:dyDescent="0.3">
      <c r="A34" s="77"/>
      <c r="B34" s="78"/>
      <c r="C34" s="79"/>
      <c r="D34" s="77"/>
      <c r="E34" s="77"/>
      <c r="F34" s="68" t="s">
        <v>41</v>
      </c>
      <c r="G34" s="79"/>
      <c r="H34" s="80"/>
      <c r="I34" s="81">
        <f ca="1">Table11614491468516576808161622[[#This Row],[Coefficient]]*Table11614491468516576808161622[[#This Row],[Svarbumbas svars
KB weight]]</f>
        <v>0</v>
      </c>
      <c r="J34" s="66" t="e">
        <f>J29+J30+J31+J32+J33</f>
        <v>#N/A</v>
      </c>
      <c r="K34" s="133"/>
      <c r="L34" s="77"/>
      <c r="M34" s="82"/>
      <c r="N34" s="82"/>
      <c r="O34" s="92" t="s">
        <v>57</v>
      </c>
      <c r="P34" s="92">
        <v>4.25</v>
      </c>
    </row>
    <row r="35" spans="1:16" x14ac:dyDescent="0.3">
      <c r="A35" s="69"/>
      <c r="B35" s="70"/>
      <c r="C35" s="71"/>
      <c r="D35" s="71"/>
      <c r="E35" s="71"/>
      <c r="F35" s="72" t="s">
        <v>36</v>
      </c>
      <c r="G35" s="71"/>
      <c r="H35" s="73"/>
      <c r="I35" s="157" t="e">
        <f>VLOOKUP(Table11614491468516576808161622[[#This Row],[Svarbumbas svars
KB weight]],O18:P40,2,FALSE)</f>
        <v>#N/A</v>
      </c>
      <c r="J35" s="158" t="e">
        <f>Table11614491468516576808161622[[#This Row],[Coefficient]]*Table11614491468516576808161622[[#This Row],[Reizes Reps]]</f>
        <v>#N/A</v>
      </c>
      <c r="K35" s="158"/>
      <c r="L35" s="69"/>
      <c r="M35" s="76"/>
      <c r="N35" s="76"/>
      <c r="O35" s="92" t="s">
        <v>21</v>
      </c>
      <c r="P35" s="92">
        <v>4.5</v>
      </c>
    </row>
    <row r="36" spans="1:16" x14ac:dyDescent="0.3">
      <c r="A36" s="69"/>
      <c r="B36" s="70"/>
      <c r="C36" s="71"/>
      <c r="D36" s="69"/>
      <c r="E36" s="69"/>
      <c r="F36" s="72" t="s">
        <v>37</v>
      </c>
      <c r="G36" s="71"/>
      <c r="H36" s="73"/>
      <c r="I36" s="157" t="e">
        <f>VLOOKUP(Table11614491468516576808161622[[#This Row],[Svarbumbas svars
KB weight]],O19:P40,2,FALSE)</f>
        <v>#N/A</v>
      </c>
      <c r="J36" s="158" t="e">
        <f>Table11614491468516576808161622[[#This Row],[Coefficient]]*Table11614491468516576808161622[[#This Row],[Reizes Reps]]</f>
        <v>#N/A</v>
      </c>
      <c r="K36" s="125"/>
      <c r="L36" s="69"/>
      <c r="M36" s="76"/>
      <c r="N36" s="76"/>
      <c r="O36" s="92" t="s">
        <v>58</v>
      </c>
      <c r="P36" s="92">
        <v>4.75</v>
      </c>
    </row>
    <row r="37" spans="1:16" x14ac:dyDescent="0.3">
      <c r="A37" s="69"/>
      <c r="B37" s="70"/>
      <c r="C37" s="71"/>
      <c r="D37" s="69"/>
      <c r="E37" s="69"/>
      <c r="F37" s="72" t="s">
        <v>38</v>
      </c>
      <c r="G37" s="71"/>
      <c r="H37" s="71"/>
      <c r="I37" s="157" t="e">
        <f>VLOOKUP(Table11614491468516576808161622[[#This Row],[Svarbumbas svars
KB weight]],O18:P40,2,FALSE)</f>
        <v>#N/A</v>
      </c>
      <c r="J37" s="158" t="e">
        <f>Table11614491468516576808161622[[#This Row],[Coefficient]]*Table11614491468516576808161622[[#This Row],[Reizes Reps]]</f>
        <v>#N/A</v>
      </c>
      <c r="K37" s="125"/>
      <c r="L37" s="69"/>
      <c r="M37" s="76"/>
      <c r="N37" s="76"/>
      <c r="O37" s="92" t="s">
        <v>59</v>
      </c>
      <c r="P37" s="92">
        <v>5</v>
      </c>
    </row>
    <row r="38" spans="1:16" x14ac:dyDescent="0.3">
      <c r="A38" s="69"/>
      <c r="B38" s="70"/>
      <c r="C38" s="71"/>
      <c r="D38" s="69"/>
      <c r="E38" s="69"/>
      <c r="F38" s="72" t="s">
        <v>39</v>
      </c>
      <c r="G38" s="71"/>
      <c r="H38" s="73"/>
      <c r="I38" s="157" t="e">
        <f>VLOOKUP(Table11614491468516576808161622[[#This Row],[Svarbumbas svars
KB weight]],O18:P44,2,FALSE)</f>
        <v>#N/A</v>
      </c>
      <c r="J38" s="158" t="e">
        <f>Table11614491468516576808161622[[#This Row],[Coefficient]]*Table11614491468516576808161622[[#This Row],[Reizes Reps]]</f>
        <v>#N/A</v>
      </c>
      <c r="K38" s="125"/>
      <c r="L38" s="69"/>
      <c r="M38" s="76"/>
      <c r="N38" s="76"/>
      <c r="O38" s="92" t="s">
        <v>60</v>
      </c>
      <c r="P38" s="92">
        <v>5.25</v>
      </c>
    </row>
    <row r="39" spans="1:16" x14ac:dyDescent="0.3">
      <c r="A39" s="159"/>
      <c r="B39" s="160"/>
      <c r="C39" s="161"/>
      <c r="D39" s="159"/>
      <c r="E39" s="159"/>
      <c r="F39" s="162" t="s">
        <v>40</v>
      </c>
      <c r="G39" s="161"/>
      <c r="H39" s="163"/>
      <c r="I39" s="157" t="e">
        <f>VLOOKUP(Table11614491468516576808161622[[#This Row],[Svarbumbas svars
KB weight]],O18:P40,2,FALSE)</f>
        <v>#N/A</v>
      </c>
      <c r="J39" s="158" t="e">
        <f>Table11614491468516576808161622[[#This Row],[Coefficient]]*Table11614491468516576808161622[[#This Row],[Reizes Reps]]</f>
        <v>#N/A</v>
      </c>
      <c r="K39" s="164"/>
      <c r="L39" s="159"/>
      <c r="M39" s="165"/>
      <c r="N39" s="165"/>
      <c r="O39" s="92" t="s">
        <v>61</v>
      </c>
      <c r="P39" s="92">
        <v>5.5</v>
      </c>
    </row>
    <row r="40" spans="1:16" x14ac:dyDescent="0.3">
      <c r="A40" s="77"/>
      <c r="B40" s="78"/>
      <c r="C40" s="79"/>
      <c r="D40" s="77"/>
      <c r="E40" s="77"/>
      <c r="F40" s="166" t="s">
        <v>41</v>
      </c>
      <c r="G40" s="79"/>
      <c r="H40" s="80"/>
      <c r="I40" s="81">
        <f ca="1">Table11614491468516576808161622[[#This Row],[Coefficient]]*Table11614491468516576808161622[[#This Row],[Svarbumbas svars
KB weight]]</f>
        <v>0</v>
      </c>
      <c r="J40" s="154" t="e">
        <f>J35+J36+J37+J38+J39</f>
        <v>#N/A</v>
      </c>
      <c r="K40" s="133"/>
      <c r="L40" s="77"/>
      <c r="M40" s="82"/>
      <c r="N40" s="82"/>
      <c r="O40" s="92" t="s">
        <v>63</v>
      </c>
      <c r="P40" s="92">
        <v>5.75</v>
      </c>
    </row>
    <row r="41" spans="1:16" x14ac:dyDescent="0.3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8"/>
    </row>
    <row r="42" spans="1:16" ht="30.6" x14ac:dyDescent="0.3">
      <c r="A42" s="41" t="s">
        <v>9</v>
      </c>
      <c r="B42" s="41" t="s">
        <v>10</v>
      </c>
      <c r="C42" s="41" t="s">
        <v>14</v>
      </c>
      <c r="D42" s="41" t="s">
        <v>11</v>
      </c>
      <c r="E42" s="41" t="s">
        <v>13</v>
      </c>
      <c r="F42" s="41" t="s">
        <v>34</v>
      </c>
      <c r="G42" s="41" t="s">
        <v>12</v>
      </c>
      <c r="H42" s="41" t="s">
        <v>35</v>
      </c>
      <c r="I42" s="89" t="s">
        <v>65</v>
      </c>
      <c r="J42" s="89" t="s">
        <v>43</v>
      </c>
      <c r="K42" s="135" t="s">
        <v>44</v>
      </c>
      <c r="L42" s="42" t="s">
        <v>64</v>
      </c>
      <c r="M42" s="41" t="s">
        <v>66</v>
      </c>
      <c r="N42" s="83" t="s">
        <v>15</v>
      </c>
    </row>
    <row r="43" spans="1:16" x14ac:dyDescent="0.3">
      <c r="A43" s="53"/>
      <c r="B43" s="54"/>
      <c r="C43" s="55" t="s">
        <v>24</v>
      </c>
      <c r="D43" s="53" t="s">
        <v>74</v>
      </c>
      <c r="E43" s="55" t="s">
        <v>79</v>
      </c>
      <c r="F43" s="56" t="s">
        <v>36</v>
      </c>
      <c r="G43" s="55" t="s">
        <v>167</v>
      </c>
      <c r="H43" s="57">
        <v>104</v>
      </c>
      <c r="I43" s="93">
        <v>6</v>
      </c>
      <c r="J43" s="122">
        <f>Table116144914685165768081616223[[#This Row],[Coefficient]]*Table116144914685165768081616223[[#This Row],[Reizes Reps]]</f>
        <v>624</v>
      </c>
      <c r="K43" s="131">
        <v>1993</v>
      </c>
      <c r="L43" s="53" t="s">
        <v>126</v>
      </c>
      <c r="M43" s="60"/>
      <c r="N43" s="60"/>
    </row>
    <row r="44" spans="1:16" x14ac:dyDescent="0.3">
      <c r="A44" s="53"/>
      <c r="B44" s="54"/>
      <c r="C44" s="55"/>
      <c r="D44" s="53"/>
      <c r="E44" s="53"/>
      <c r="F44" s="56" t="s">
        <v>37</v>
      </c>
      <c r="G44" s="55" t="s">
        <v>158</v>
      </c>
      <c r="H44" s="57">
        <v>60</v>
      </c>
      <c r="I44" s="93">
        <v>3.5</v>
      </c>
      <c r="J44" s="122">
        <f>Table116144914685165768081616223[[#This Row],[Coefficient]]*Table116144914685165768081616223[[#This Row],[Reizes Reps]]</f>
        <v>210</v>
      </c>
      <c r="K44" s="131"/>
      <c r="L44" s="53"/>
      <c r="M44" s="60"/>
      <c r="N44" s="60"/>
    </row>
    <row r="45" spans="1:16" x14ac:dyDescent="0.3">
      <c r="A45" s="53"/>
      <c r="B45" s="54"/>
      <c r="C45" s="55"/>
      <c r="D45" s="53"/>
      <c r="E45" s="53"/>
      <c r="F45" s="56" t="s">
        <v>38</v>
      </c>
      <c r="G45" s="55" t="s">
        <v>166</v>
      </c>
      <c r="H45" s="57">
        <v>79</v>
      </c>
      <c r="I45" s="93">
        <v>4</v>
      </c>
      <c r="J45" s="122">
        <f>Table116144914685165768081616223[[#This Row],[Coefficient]]*Table116144914685165768081616223[[#This Row],[Reizes Reps]]</f>
        <v>316</v>
      </c>
      <c r="K45" s="131"/>
      <c r="L45" s="53"/>
      <c r="M45" s="60"/>
      <c r="N45" s="60"/>
    </row>
    <row r="46" spans="1:16" x14ac:dyDescent="0.3">
      <c r="A46" s="53"/>
      <c r="B46" s="54"/>
      <c r="C46" s="55"/>
      <c r="D46" s="53"/>
      <c r="E46" s="53"/>
      <c r="F46" s="56" t="s">
        <v>39</v>
      </c>
      <c r="G46" s="55" t="s">
        <v>151</v>
      </c>
      <c r="H46" s="57">
        <v>99</v>
      </c>
      <c r="I46" s="93">
        <v>3</v>
      </c>
      <c r="J46" s="122">
        <f>Table116144914685165768081616223[[#This Row],[Coefficient]]*Table116144914685165768081616223[[#This Row],[Reizes Reps]]</f>
        <v>297</v>
      </c>
      <c r="K46" s="131"/>
      <c r="L46" s="53"/>
      <c r="M46" s="60"/>
      <c r="N46" s="60"/>
    </row>
    <row r="47" spans="1:16" x14ac:dyDescent="0.3">
      <c r="A47" s="53"/>
      <c r="B47" s="54"/>
      <c r="C47" s="55"/>
      <c r="D47" s="53"/>
      <c r="E47" s="53"/>
      <c r="F47" s="56" t="s">
        <v>40</v>
      </c>
      <c r="G47" s="63" t="s">
        <v>151</v>
      </c>
      <c r="H47" s="57">
        <v>120</v>
      </c>
      <c r="I47" s="93">
        <v>3</v>
      </c>
      <c r="J47" s="122">
        <f>Table116144914685165768081616223[[#This Row],[Coefficient]]*Table116144914685165768081616223[[#This Row],[Reizes Reps]]</f>
        <v>360</v>
      </c>
      <c r="K47" s="131"/>
      <c r="L47" s="53"/>
      <c r="M47" s="60"/>
      <c r="N47" s="60"/>
    </row>
    <row r="48" spans="1:16" x14ac:dyDescent="0.3">
      <c r="A48" s="77"/>
      <c r="B48" s="78"/>
      <c r="C48" s="79"/>
      <c r="D48" s="77"/>
      <c r="E48" s="77"/>
      <c r="F48" s="123" t="s">
        <v>41</v>
      </c>
      <c r="G48" s="79"/>
      <c r="H48" s="80"/>
      <c r="I48" s="80"/>
      <c r="J48" s="59">
        <f>J43+J44+J45+J46+J47</f>
        <v>1807</v>
      </c>
      <c r="K48" s="133"/>
      <c r="L48" s="77"/>
      <c r="M48" s="82"/>
      <c r="N48" s="82"/>
    </row>
    <row r="49" spans="1:14" x14ac:dyDescent="0.3">
      <c r="A49" s="211"/>
      <c r="B49" s="212"/>
      <c r="C49" s="213" t="s">
        <v>24</v>
      </c>
      <c r="D49" s="213" t="s">
        <v>82</v>
      </c>
      <c r="E49" s="213" t="s">
        <v>84</v>
      </c>
      <c r="F49" s="214" t="s">
        <v>36</v>
      </c>
      <c r="G49" s="213"/>
      <c r="H49" s="215"/>
      <c r="I49" s="216" t="e">
        <f>VLOOKUP(Table116144914685165768081616223[[#This Row],[Svarbumbas svars
KB weight]],O18:P57,2,FALSE)</f>
        <v>#N/A</v>
      </c>
      <c r="J49" s="217" t="e">
        <f>Table116144914685165768081616223[[#This Row],[Coefficient]]*Table116144914685165768081616223[[#This Row],[Reizes Reps]]</f>
        <v>#N/A</v>
      </c>
      <c r="K49" s="217">
        <v>1988</v>
      </c>
      <c r="L49" s="211"/>
      <c r="M49" s="218"/>
      <c r="N49" s="218"/>
    </row>
    <row r="50" spans="1:14" x14ac:dyDescent="0.3">
      <c r="A50" s="69"/>
      <c r="B50" s="70"/>
      <c r="C50" s="71"/>
      <c r="D50" s="69"/>
      <c r="E50" s="69"/>
      <c r="F50" s="72" t="s">
        <v>37</v>
      </c>
      <c r="G50" s="71"/>
      <c r="H50" s="73"/>
      <c r="I50" s="157" t="e">
        <f>VLOOKUP(Table116144914685165768081616223[[#This Row],[Svarbumbas svars
KB weight]],O18:P58,2,FALSE)</f>
        <v>#N/A</v>
      </c>
      <c r="J50" s="158" t="e">
        <f>Table116144914685165768081616223[[#This Row],[Coefficient]]*Table116144914685165768081616223[[#This Row],[Reizes Reps]]</f>
        <v>#N/A</v>
      </c>
      <c r="K50" s="125"/>
      <c r="L50" s="69"/>
      <c r="M50" s="76"/>
      <c r="N50" s="76"/>
    </row>
    <row r="51" spans="1:14" x14ac:dyDescent="0.3">
      <c r="A51" s="69"/>
      <c r="B51" s="70"/>
      <c r="C51" s="71"/>
      <c r="D51" s="69"/>
      <c r="E51" s="69"/>
      <c r="F51" s="72" t="s">
        <v>38</v>
      </c>
      <c r="G51" s="71"/>
      <c r="H51" s="73"/>
      <c r="I51" s="157" t="e">
        <f>VLOOKUP(Table116144914685165768081616223[[#This Row],[Svarbumbas svars
KB weight]],O18:P59,2,FALSE)</f>
        <v>#N/A</v>
      </c>
      <c r="J51" s="158" t="e">
        <f>Table116144914685165768081616223[[#This Row],[Coefficient]]*Table116144914685165768081616223[[#This Row],[Reizes Reps]]</f>
        <v>#N/A</v>
      </c>
      <c r="K51" s="125"/>
      <c r="L51" s="69"/>
      <c r="M51" s="76"/>
      <c r="N51" s="76"/>
    </row>
    <row r="52" spans="1:14" x14ac:dyDescent="0.3">
      <c r="A52" s="69"/>
      <c r="B52" s="70"/>
      <c r="C52" s="71"/>
      <c r="D52" s="69"/>
      <c r="E52" s="69"/>
      <c r="F52" s="72" t="s">
        <v>39</v>
      </c>
      <c r="G52" s="71"/>
      <c r="H52" s="73"/>
      <c r="I52" s="157" t="e">
        <f>VLOOKUP(Table116144914685165768081616223[[#This Row],[Svarbumbas svars
KB weight]],O18:P60,2,FALSE)</f>
        <v>#N/A</v>
      </c>
      <c r="J52" s="158" t="e">
        <f>Table116144914685165768081616223[[#This Row],[Coefficient]]*Table116144914685165768081616223[[#This Row],[Reizes Reps]]</f>
        <v>#N/A</v>
      </c>
      <c r="K52" s="125"/>
      <c r="L52" s="69"/>
      <c r="M52" s="76"/>
      <c r="N52" s="76"/>
    </row>
    <row r="53" spans="1:14" x14ac:dyDescent="0.3">
      <c r="A53" s="159"/>
      <c r="B53" s="160"/>
      <c r="C53" s="161"/>
      <c r="D53" s="159"/>
      <c r="E53" s="159"/>
      <c r="F53" s="162" t="s">
        <v>40</v>
      </c>
      <c r="G53" s="161"/>
      <c r="H53" s="163"/>
      <c r="I53" s="157" t="e">
        <f>VLOOKUP(Table116144914685165768081616223[[#This Row],[Svarbumbas svars
KB weight]],O18:P60,2,FALSE)</f>
        <v>#N/A</v>
      </c>
      <c r="J53" s="158" t="e">
        <f>Table116144914685165768081616223[[#This Row],[Coefficient]]*Table116144914685165768081616223[[#This Row],[Reizes Reps]]</f>
        <v>#N/A</v>
      </c>
      <c r="K53" s="164"/>
      <c r="L53" s="159"/>
      <c r="M53" s="165"/>
      <c r="N53" s="165"/>
    </row>
    <row r="54" spans="1:14" x14ac:dyDescent="0.3">
      <c r="A54" s="77"/>
      <c r="B54" s="78"/>
      <c r="C54" s="79"/>
      <c r="D54" s="77"/>
      <c r="E54" s="77"/>
      <c r="F54" s="166" t="s">
        <v>41</v>
      </c>
      <c r="G54" s="79"/>
      <c r="H54" s="80"/>
      <c r="I54" s="81">
        <f ca="1">Table116144914685165768081616223[[#This Row],[Coefficient]]*Table116144914685165768081616223[[#This Row],[Svarbumbas svars
KB weight]]</f>
        <v>0</v>
      </c>
      <c r="J54" s="154" t="e">
        <f>J49+J50+J51+J52+J53</f>
        <v>#N/A</v>
      </c>
      <c r="K54" s="133"/>
      <c r="L54" s="77"/>
      <c r="M54" s="82"/>
      <c r="N54" s="82"/>
    </row>
    <row r="55" spans="1:14" x14ac:dyDescent="0.3">
      <c r="A55" s="53"/>
      <c r="B55" s="54"/>
      <c r="C55" s="55" t="s">
        <v>24</v>
      </c>
      <c r="D55" s="53" t="s">
        <v>82</v>
      </c>
      <c r="E55" s="55" t="s">
        <v>85</v>
      </c>
      <c r="F55" s="56" t="s">
        <v>36</v>
      </c>
      <c r="G55" s="55" t="s">
        <v>159</v>
      </c>
      <c r="H55" s="57">
        <v>120</v>
      </c>
      <c r="I55" s="93">
        <v>5.25</v>
      </c>
      <c r="J55" s="122">
        <f>Table116144914685165768081616223[[#This Row],[Coefficient]]*Table116144914685165768081616223[[#This Row],[Reizes Reps]]</f>
        <v>630</v>
      </c>
      <c r="K55" s="131">
        <v>1990</v>
      </c>
      <c r="L55" s="53">
        <v>108.15</v>
      </c>
      <c r="M55" s="60"/>
      <c r="N55" s="60"/>
    </row>
    <row r="56" spans="1:14" x14ac:dyDescent="0.3">
      <c r="A56" s="53"/>
      <c r="B56" s="54"/>
      <c r="C56" s="55"/>
      <c r="D56" s="53"/>
      <c r="E56" s="53"/>
      <c r="F56" s="56" t="s">
        <v>37</v>
      </c>
      <c r="G56" s="55" t="s">
        <v>161</v>
      </c>
      <c r="H56" s="57">
        <v>60</v>
      </c>
      <c r="I56" s="93">
        <v>3.5</v>
      </c>
      <c r="J56" s="122">
        <f>Table116144914685165768081616223[[#This Row],[Coefficient]]*Table116144914685165768081616223[[#This Row],[Reizes Reps]]</f>
        <v>210</v>
      </c>
      <c r="K56" s="131"/>
      <c r="L56" s="53"/>
      <c r="M56" s="60"/>
      <c r="N56" s="60"/>
    </row>
    <row r="57" spans="1:14" x14ac:dyDescent="0.3">
      <c r="A57" s="53"/>
      <c r="B57" s="54"/>
      <c r="C57" s="55"/>
      <c r="D57" s="53"/>
      <c r="E57" s="53"/>
      <c r="F57" s="56" t="s">
        <v>38</v>
      </c>
      <c r="G57" s="55" t="s">
        <v>158</v>
      </c>
      <c r="H57" s="57">
        <v>118</v>
      </c>
      <c r="I57" s="93">
        <v>3.5</v>
      </c>
      <c r="J57" s="122">
        <f>Table116144914685165768081616223[[#This Row],[Coefficient]]*Table116144914685165768081616223[[#This Row],[Reizes Reps]]</f>
        <v>413</v>
      </c>
      <c r="K57" s="131"/>
      <c r="L57" s="53"/>
      <c r="M57" s="60"/>
      <c r="N57" s="60"/>
    </row>
    <row r="58" spans="1:14" x14ac:dyDescent="0.3">
      <c r="A58" s="53"/>
      <c r="B58" s="54"/>
      <c r="C58" s="55"/>
      <c r="D58" s="53"/>
      <c r="E58" s="53"/>
      <c r="F58" s="56" t="s">
        <v>39</v>
      </c>
      <c r="G58" s="55" t="s">
        <v>165</v>
      </c>
      <c r="H58" s="57">
        <v>78</v>
      </c>
      <c r="I58" s="93">
        <v>3.25</v>
      </c>
      <c r="J58" s="122">
        <f>Table116144914685165768081616223[[#This Row],[Coefficient]]*Table116144914685165768081616223[[#This Row],[Reizes Reps]]</f>
        <v>253.5</v>
      </c>
      <c r="K58" s="131"/>
      <c r="L58" s="53"/>
      <c r="M58" s="60"/>
      <c r="N58" s="60"/>
    </row>
    <row r="59" spans="1:14" x14ac:dyDescent="0.3">
      <c r="A59" s="53"/>
      <c r="B59" s="54"/>
      <c r="C59" s="55"/>
      <c r="D59" s="53"/>
      <c r="E59" s="53"/>
      <c r="F59" s="56" t="s">
        <v>40</v>
      </c>
      <c r="G59" s="63" t="s">
        <v>156</v>
      </c>
      <c r="H59" s="57">
        <v>120</v>
      </c>
      <c r="I59" s="93">
        <v>2.75</v>
      </c>
      <c r="J59" s="122">
        <f>Table116144914685165768081616223[[#This Row],[Coefficient]]*Table116144914685165768081616223[[#This Row],[Reizes Reps]]</f>
        <v>330</v>
      </c>
      <c r="K59" s="131"/>
      <c r="L59" s="53"/>
      <c r="M59" s="60"/>
      <c r="N59" s="60"/>
    </row>
    <row r="60" spans="1:14" x14ac:dyDescent="0.3">
      <c r="A60" s="77"/>
      <c r="B60" s="78"/>
      <c r="C60" s="79"/>
      <c r="D60" s="77"/>
      <c r="E60" s="77"/>
      <c r="F60" s="123" t="s">
        <v>41</v>
      </c>
      <c r="G60" s="79"/>
      <c r="H60" s="80"/>
      <c r="I60" s="80"/>
      <c r="J60" s="59">
        <f>J55+J56+J57+J58+J59</f>
        <v>1836.5</v>
      </c>
      <c r="K60" s="133"/>
      <c r="L60" s="77"/>
      <c r="M60" s="82"/>
      <c r="N60" s="82"/>
    </row>
    <row r="61" spans="1:14" x14ac:dyDescent="0.3">
      <c r="A61" s="71"/>
      <c r="B61" s="167"/>
      <c r="C61" s="71" t="s">
        <v>24</v>
      </c>
      <c r="D61" s="69" t="s">
        <v>76</v>
      </c>
      <c r="E61" s="71" t="s">
        <v>80</v>
      </c>
      <c r="F61" s="71" t="s">
        <v>36</v>
      </c>
      <c r="G61" s="71" t="s">
        <v>150</v>
      </c>
      <c r="H61" s="168">
        <v>120</v>
      </c>
      <c r="I61" s="169">
        <v>5</v>
      </c>
      <c r="J61" s="150">
        <f>Table116144914685165768081616223[[#This Row],[Coefficient]]*Table116144914685165768081616223[[#This Row],[Reizes Reps]]</f>
        <v>600</v>
      </c>
      <c r="K61" s="150">
        <v>1986</v>
      </c>
      <c r="L61" s="71" t="s">
        <v>131</v>
      </c>
      <c r="M61" s="170"/>
      <c r="N61" s="76"/>
    </row>
    <row r="62" spans="1:14" x14ac:dyDescent="0.3">
      <c r="A62" s="71"/>
      <c r="B62" s="167"/>
      <c r="C62" s="71"/>
      <c r="D62" s="71"/>
      <c r="E62" s="71"/>
      <c r="F62" s="71" t="s">
        <v>37</v>
      </c>
      <c r="G62" s="71" t="s">
        <v>158</v>
      </c>
      <c r="H62" s="168">
        <v>60</v>
      </c>
      <c r="I62" s="169">
        <v>3.5</v>
      </c>
      <c r="J62" s="150">
        <f>Table116144914685165768081616223[[#This Row],[Coefficient]]*Table116144914685165768081616223[[#This Row],[Reizes Reps]]</f>
        <v>210</v>
      </c>
      <c r="K62" s="150"/>
      <c r="L62" s="71"/>
      <c r="M62" s="170"/>
      <c r="N62" s="76"/>
    </row>
    <row r="63" spans="1:14" x14ac:dyDescent="0.3">
      <c r="A63" s="71"/>
      <c r="B63" s="167"/>
      <c r="C63" s="71"/>
      <c r="D63" s="71"/>
      <c r="E63" s="71"/>
      <c r="F63" s="71" t="s">
        <v>38</v>
      </c>
      <c r="G63" s="71" t="s">
        <v>166</v>
      </c>
      <c r="H63" s="168">
        <v>114</v>
      </c>
      <c r="I63" s="169">
        <v>4</v>
      </c>
      <c r="J63" s="150">
        <f>Table116144914685165768081616223[[#This Row],[Coefficient]]*Table116144914685165768081616223[[#This Row],[Reizes Reps]]</f>
        <v>456</v>
      </c>
      <c r="K63" s="150"/>
      <c r="L63" s="71"/>
      <c r="M63" s="170"/>
      <c r="N63" s="76"/>
    </row>
    <row r="64" spans="1:14" x14ac:dyDescent="0.3">
      <c r="A64" s="71"/>
      <c r="B64" s="167"/>
      <c r="C64" s="71"/>
      <c r="D64" s="71"/>
      <c r="E64" s="71"/>
      <c r="F64" s="71" t="s">
        <v>39</v>
      </c>
      <c r="G64" s="71" t="s">
        <v>158</v>
      </c>
      <c r="H64" s="168">
        <v>108</v>
      </c>
      <c r="I64" s="169">
        <v>3.5</v>
      </c>
      <c r="J64" s="150">
        <f>Table116144914685165768081616223[[#This Row],[Coefficient]]*Table116144914685165768081616223[[#This Row],[Reizes Reps]]</f>
        <v>378</v>
      </c>
      <c r="K64" s="150"/>
      <c r="L64" s="71"/>
      <c r="M64" s="170"/>
      <c r="N64" s="76"/>
    </row>
    <row r="65" spans="1:14" x14ac:dyDescent="0.3">
      <c r="A65" s="71"/>
      <c r="B65" s="167"/>
      <c r="C65" s="71"/>
      <c r="D65" s="71"/>
      <c r="E65" s="71"/>
      <c r="F65" s="71" t="s">
        <v>40</v>
      </c>
      <c r="G65" s="161" t="s">
        <v>165</v>
      </c>
      <c r="H65" s="168">
        <v>51</v>
      </c>
      <c r="I65" s="169">
        <v>3.25</v>
      </c>
      <c r="J65" s="150">
        <f>Table116144914685165768081616223[[#This Row],[Coefficient]]*Table116144914685165768081616223[[#This Row],[Reizes Reps]]</f>
        <v>165.75</v>
      </c>
      <c r="K65" s="150"/>
      <c r="L65" s="71"/>
      <c r="M65" s="170"/>
      <c r="N65" s="76"/>
    </row>
    <row r="66" spans="1:14" x14ac:dyDescent="0.3">
      <c r="A66" s="136"/>
      <c r="B66" s="137"/>
      <c r="C66" s="136"/>
      <c r="D66" s="136"/>
      <c r="E66" s="136"/>
      <c r="F66" s="171" t="s">
        <v>41</v>
      </c>
      <c r="G66" s="136"/>
      <c r="H66" s="138"/>
      <c r="I66" s="139"/>
      <c r="J66" s="172">
        <f>J61+J62+J63+J64+J65</f>
        <v>1809.75</v>
      </c>
      <c r="K66" s="140"/>
      <c r="L66" s="136"/>
      <c r="M66" s="141"/>
      <c r="N66" s="142"/>
    </row>
    <row r="67" spans="1:14" x14ac:dyDescent="0.3">
      <c r="A67" s="53"/>
      <c r="B67" s="54"/>
      <c r="C67" s="55" t="s">
        <v>24</v>
      </c>
      <c r="D67" s="53" t="s">
        <v>82</v>
      </c>
      <c r="E67" s="55" t="s">
        <v>86</v>
      </c>
      <c r="F67" s="55" t="s">
        <v>36</v>
      </c>
      <c r="G67" s="55" t="s">
        <v>150</v>
      </c>
      <c r="H67" s="57">
        <v>120</v>
      </c>
      <c r="I67" s="173">
        <v>5</v>
      </c>
      <c r="J67" s="146">
        <f>Table116144914685165768081616223[[#This Row],[Coefficient]]*Table116144914685165768081616223[[#This Row],[Reizes Reps]]</f>
        <v>600</v>
      </c>
      <c r="K67" s="131">
        <v>1995</v>
      </c>
      <c r="L67" s="53" t="s">
        <v>136</v>
      </c>
      <c r="M67" s="60"/>
      <c r="N67" s="60"/>
    </row>
    <row r="68" spans="1:14" x14ac:dyDescent="0.3">
      <c r="A68" s="53"/>
      <c r="B68" s="54"/>
      <c r="C68" s="55"/>
      <c r="D68" s="53"/>
      <c r="E68" s="53"/>
      <c r="F68" s="55" t="s">
        <v>37</v>
      </c>
      <c r="G68" s="55" t="s">
        <v>158</v>
      </c>
      <c r="H68" s="57">
        <v>60</v>
      </c>
      <c r="I68" s="173">
        <v>3.5</v>
      </c>
      <c r="J68" s="146">
        <f>Table116144914685165768081616223[[#This Row],[Coefficient]]*Table116144914685165768081616223[[#This Row],[Reizes Reps]]</f>
        <v>210</v>
      </c>
      <c r="K68" s="131"/>
      <c r="L68" s="53"/>
      <c r="M68" s="60"/>
      <c r="N68" s="60"/>
    </row>
    <row r="69" spans="1:14" x14ac:dyDescent="0.3">
      <c r="A69" s="53"/>
      <c r="B69" s="54"/>
      <c r="C69" s="55"/>
      <c r="D69" s="53"/>
      <c r="E69" s="53"/>
      <c r="F69" s="55" t="s">
        <v>38</v>
      </c>
      <c r="G69" s="55" t="s">
        <v>158</v>
      </c>
      <c r="H69" s="57">
        <v>120</v>
      </c>
      <c r="I69" s="173">
        <v>3.5</v>
      </c>
      <c r="J69" s="146">
        <f>Table116144914685165768081616223[[#This Row],[Coefficient]]*Table116144914685165768081616223[[#This Row],[Reizes Reps]]</f>
        <v>420</v>
      </c>
      <c r="K69" s="131"/>
      <c r="L69" s="53"/>
      <c r="M69" s="60"/>
      <c r="N69" s="60"/>
    </row>
    <row r="70" spans="1:14" x14ac:dyDescent="0.3">
      <c r="A70" s="53"/>
      <c r="B70" s="54"/>
      <c r="C70" s="55"/>
      <c r="D70" s="53"/>
      <c r="E70" s="53"/>
      <c r="F70" s="55" t="s">
        <v>39</v>
      </c>
      <c r="G70" s="55" t="s">
        <v>158</v>
      </c>
      <c r="H70" s="57">
        <v>108</v>
      </c>
      <c r="I70" s="173">
        <v>3.5</v>
      </c>
      <c r="J70" s="146">
        <f>Table116144914685165768081616223[[#This Row],[Coefficient]]*Table116144914685165768081616223[[#This Row],[Reizes Reps]]</f>
        <v>378</v>
      </c>
      <c r="K70" s="131"/>
      <c r="L70" s="53"/>
      <c r="M70" s="60"/>
      <c r="N70" s="60"/>
    </row>
    <row r="71" spans="1:14" x14ac:dyDescent="0.3">
      <c r="A71" s="53"/>
      <c r="B71" s="54"/>
      <c r="C71" s="55"/>
      <c r="D71" s="53"/>
      <c r="E71" s="53"/>
      <c r="F71" s="55" t="s">
        <v>40</v>
      </c>
      <c r="G71" s="55" t="s">
        <v>165</v>
      </c>
      <c r="H71" s="57">
        <v>120</v>
      </c>
      <c r="I71" s="173">
        <v>3.25</v>
      </c>
      <c r="J71" s="146">
        <f>Table116144914685165768081616223[[#This Row],[Coefficient]]*Table116144914685165768081616223[[#This Row],[Reizes Reps]]</f>
        <v>390</v>
      </c>
      <c r="K71" s="131"/>
      <c r="L71" s="53"/>
      <c r="M71" s="60"/>
      <c r="N71" s="60"/>
    </row>
    <row r="72" spans="1:14" x14ac:dyDescent="0.3">
      <c r="A72" s="136"/>
      <c r="B72" s="136"/>
      <c r="C72" s="136"/>
      <c r="D72" s="136"/>
      <c r="E72" s="136"/>
      <c r="F72" s="148" t="s">
        <v>41</v>
      </c>
      <c r="G72" s="136"/>
      <c r="H72" s="136"/>
      <c r="I72" s="136"/>
      <c r="J72" s="148">
        <f>J67+J68+J69+J70+J71</f>
        <v>1998</v>
      </c>
      <c r="K72" s="136"/>
      <c r="L72" s="136"/>
      <c r="M72" s="136"/>
      <c r="N72" s="136"/>
    </row>
    <row r="73" spans="1:14" x14ac:dyDescent="0.3">
      <c r="A73" s="69"/>
      <c r="B73" s="70"/>
      <c r="C73" s="71" t="s">
        <v>24</v>
      </c>
      <c r="D73" s="69" t="s">
        <v>82</v>
      </c>
      <c r="E73" s="71" t="s">
        <v>87</v>
      </c>
      <c r="F73" s="71" t="s">
        <v>36</v>
      </c>
      <c r="G73" s="71" t="s">
        <v>150</v>
      </c>
      <c r="H73" s="73">
        <v>120</v>
      </c>
      <c r="I73" s="149">
        <v>5</v>
      </c>
      <c r="J73" s="150">
        <f>Table116144914685165768081616223[[#This Row],[Coefficient]]*Table116144914685165768081616223[[#This Row],[Reizes Reps]]</f>
        <v>600</v>
      </c>
      <c r="K73" s="125">
        <v>1988</v>
      </c>
      <c r="L73" s="69" t="s">
        <v>138</v>
      </c>
      <c r="M73" s="76"/>
      <c r="N73" s="76"/>
    </row>
    <row r="74" spans="1:14" x14ac:dyDescent="0.3">
      <c r="A74" s="69"/>
      <c r="B74" s="70"/>
      <c r="C74" s="71"/>
      <c r="D74" s="69"/>
      <c r="E74" s="69"/>
      <c r="F74" s="71" t="s">
        <v>37</v>
      </c>
      <c r="G74" s="71" t="s">
        <v>153</v>
      </c>
      <c r="H74" s="73">
        <v>60</v>
      </c>
      <c r="I74" s="149">
        <v>3.75</v>
      </c>
      <c r="J74" s="150">
        <f>Table116144914685165768081616223[[#This Row],[Coefficient]]*Table116144914685165768081616223[[#This Row],[Reizes Reps]]</f>
        <v>225</v>
      </c>
      <c r="K74" s="125"/>
      <c r="L74" s="69"/>
      <c r="M74" s="76"/>
      <c r="N74" s="76"/>
    </row>
    <row r="75" spans="1:14" x14ac:dyDescent="0.3">
      <c r="A75" s="69"/>
      <c r="B75" s="70"/>
      <c r="C75" s="71"/>
      <c r="D75" s="69"/>
      <c r="E75" s="69"/>
      <c r="F75" s="71" t="s">
        <v>38</v>
      </c>
      <c r="G75" s="71" t="s">
        <v>153</v>
      </c>
      <c r="H75" s="73">
        <v>120</v>
      </c>
      <c r="I75" s="149">
        <v>3.75</v>
      </c>
      <c r="J75" s="150">
        <f>Table116144914685165768081616223[[#This Row],[Coefficient]]*Table116144914685165768081616223[[#This Row],[Reizes Reps]]</f>
        <v>450</v>
      </c>
      <c r="K75" s="125"/>
      <c r="L75" s="69"/>
      <c r="M75" s="76"/>
      <c r="N75" s="76"/>
    </row>
    <row r="76" spans="1:14" x14ac:dyDescent="0.3">
      <c r="A76" s="69"/>
      <c r="B76" s="70"/>
      <c r="C76" s="71"/>
      <c r="D76" s="69"/>
      <c r="E76" s="69"/>
      <c r="F76" s="71" t="s">
        <v>39</v>
      </c>
      <c r="G76" s="71" t="s">
        <v>158</v>
      </c>
      <c r="H76" s="73">
        <v>99</v>
      </c>
      <c r="I76" s="149">
        <v>3.5</v>
      </c>
      <c r="J76" s="150">
        <f>Table116144914685165768081616223[[#This Row],[Coefficient]]*Table116144914685165768081616223[[#This Row],[Reizes Reps]]</f>
        <v>346.5</v>
      </c>
      <c r="K76" s="125"/>
      <c r="L76" s="69"/>
      <c r="M76" s="76"/>
      <c r="N76" s="76"/>
    </row>
    <row r="77" spans="1:14" x14ac:dyDescent="0.3">
      <c r="A77" s="69"/>
      <c r="B77" s="70"/>
      <c r="C77" s="71"/>
      <c r="D77" s="69"/>
      <c r="E77" s="69"/>
      <c r="F77" s="71" t="s">
        <v>40</v>
      </c>
      <c r="G77" s="71" t="s">
        <v>158</v>
      </c>
      <c r="H77" s="73">
        <v>120</v>
      </c>
      <c r="I77" s="149">
        <v>3.5</v>
      </c>
      <c r="J77" s="150">
        <f>Table116144914685165768081616223[[#This Row],[Coefficient]]*Table116144914685165768081616223[[#This Row],[Reizes Reps]]</f>
        <v>420</v>
      </c>
      <c r="K77" s="125"/>
      <c r="L77" s="69"/>
      <c r="M77" s="76"/>
      <c r="N77" s="76"/>
    </row>
    <row r="78" spans="1:14" x14ac:dyDescent="0.3">
      <c r="A78" s="136"/>
      <c r="B78" s="136"/>
      <c r="C78" s="136"/>
      <c r="D78" s="136"/>
      <c r="E78" s="136"/>
      <c r="F78" s="172" t="s">
        <v>41</v>
      </c>
      <c r="G78" s="136"/>
      <c r="H78" s="136"/>
      <c r="I78" s="136"/>
      <c r="J78" s="172">
        <f>J73+J74+J75+J76+J77</f>
        <v>2041.5</v>
      </c>
      <c r="K78" s="136"/>
      <c r="L78" s="136"/>
      <c r="M78" s="136"/>
      <c r="N78" s="136"/>
    </row>
    <row r="79" spans="1:14" x14ac:dyDescent="0.3">
      <c r="A79" s="55"/>
      <c r="B79" s="143"/>
      <c r="C79" s="55" t="s">
        <v>24</v>
      </c>
      <c r="D79" s="55" t="s">
        <v>74</v>
      </c>
      <c r="E79" s="55" t="s">
        <v>95</v>
      </c>
      <c r="F79" s="55" t="s">
        <v>36</v>
      </c>
      <c r="G79" s="55" t="s">
        <v>166</v>
      </c>
      <c r="H79" s="144">
        <v>120</v>
      </c>
      <c r="I79" s="145">
        <v>4</v>
      </c>
      <c r="J79" s="146">
        <f>Table116144914685165768081616223[[#This Row],[Coefficient]]*Table116144914685165768081616223[[#This Row],[Reizes Reps]]</f>
        <v>480</v>
      </c>
      <c r="K79" s="146">
        <v>1986</v>
      </c>
      <c r="L79" s="55" t="s">
        <v>125</v>
      </c>
      <c r="M79" s="147"/>
      <c r="N79" s="60"/>
    </row>
    <row r="80" spans="1:14" x14ac:dyDescent="0.3">
      <c r="A80" s="55"/>
      <c r="B80" s="143"/>
      <c r="C80" s="55"/>
      <c r="D80" s="55"/>
      <c r="E80" s="55"/>
      <c r="F80" s="55" t="s">
        <v>37</v>
      </c>
      <c r="G80" s="55" t="s">
        <v>151</v>
      </c>
      <c r="H80" s="144">
        <v>60</v>
      </c>
      <c r="I80" s="145">
        <v>3</v>
      </c>
      <c r="J80" s="146">
        <f>Table116144914685165768081616223[[#This Row],[Coefficient]]*Table116144914685165768081616223[[#This Row],[Reizes Reps]]</f>
        <v>180</v>
      </c>
      <c r="K80" s="146"/>
      <c r="L80" s="55"/>
      <c r="M80" s="147"/>
      <c r="N80" s="60"/>
    </row>
    <row r="81" spans="1:14" x14ac:dyDescent="0.3">
      <c r="A81" s="55"/>
      <c r="B81" s="143"/>
      <c r="C81" s="55"/>
      <c r="D81" s="55"/>
      <c r="E81" s="55"/>
      <c r="F81" s="55" t="s">
        <v>38</v>
      </c>
      <c r="G81" s="55" t="s">
        <v>151</v>
      </c>
      <c r="H81" s="144">
        <v>117</v>
      </c>
      <c r="I81" s="145">
        <v>3</v>
      </c>
      <c r="J81" s="146">
        <f>Table116144914685165768081616223[[#This Row],[Coefficient]]*Table116144914685165768081616223[[#This Row],[Reizes Reps]]</f>
        <v>351</v>
      </c>
      <c r="K81" s="146"/>
      <c r="L81" s="55"/>
      <c r="M81" s="147"/>
      <c r="N81" s="60"/>
    </row>
    <row r="82" spans="1:14" x14ac:dyDescent="0.3">
      <c r="A82" s="55"/>
      <c r="B82" s="143"/>
      <c r="C82" s="55"/>
      <c r="D82" s="55"/>
      <c r="E82" s="55"/>
      <c r="F82" s="55" t="s">
        <v>39</v>
      </c>
      <c r="G82" s="55" t="s">
        <v>151</v>
      </c>
      <c r="H82" s="144">
        <v>86</v>
      </c>
      <c r="I82" s="145">
        <v>3</v>
      </c>
      <c r="J82" s="146">
        <f>Table116144914685165768081616223[[#This Row],[Coefficient]]*Table116144914685165768081616223[[#This Row],[Reizes Reps]]</f>
        <v>258</v>
      </c>
      <c r="K82" s="146"/>
      <c r="L82" s="55"/>
      <c r="M82" s="147"/>
      <c r="N82" s="60"/>
    </row>
    <row r="83" spans="1:14" x14ac:dyDescent="0.3">
      <c r="A83" s="55"/>
      <c r="B83" s="143"/>
      <c r="C83" s="55"/>
      <c r="D83" s="55"/>
      <c r="E83" s="55"/>
      <c r="F83" s="55" t="s">
        <v>40</v>
      </c>
      <c r="G83" s="55" t="s">
        <v>155</v>
      </c>
      <c r="H83" s="144">
        <v>117</v>
      </c>
      <c r="I83" s="145">
        <v>2.5</v>
      </c>
      <c r="J83" s="146">
        <f>Table116144914685165768081616223[[#This Row],[Coefficient]]*Table116144914685165768081616223[[#This Row],[Reizes Reps]]</f>
        <v>292.5</v>
      </c>
      <c r="K83" s="146"/>
      <c r="L83" s="55"/>
      <c r="M83" s="147"/>
      <c r="N83" s="60"/>
    </row>
    <row r="84" spans="1:14" x14ac:dyDescent="0.3">
      <c r="A84" s="136"/>
      <c r="B84" s="136"/>
      <c r="C84" s="136"/>
      <c r="D84" s="136"/>
      <c r="E84" s="136"/>
      <c r="F84" s="148" t="s">
        <v>41</v>
      </c>
      <c r="G84" s="136"/>
      <c r="H84" s="136"/>
      <c r="I84" s="136"/>
      <c r="J84" s="148">
        <f>J79+J80+J81+J82+J83</f>
        <v>1561.5</v>
      </c>
      <c r="K84" s="136"/>
      <c r="L84" s="136"/>
      <c r="M84" s="136"/>
      <c r="N84" s="136"/>
    </row>
  </sheetData>
  <mergeCells count="20">
    <mergeCell ref="F5:H5"/>
    <mergeCell ref="I5:M5"/>
    <mergeCell ref="F2:H2"/>
    <mergeCell ref="I2:M2"/>
    <mergeCell ref="F3:H3"/>
    <mergeCell ref="I3:M3"/>
    <mergeCell ref="I4:M4"/>
    <mergeCell ref="O16:P16"/>
    <mergeCell ref="A41:N41"/>
    <mergeCell ref="F6:H6"/>
    <mergeCell ref="I6:M6"/>
    <mergeCell ref="I7:M7"/>
    <mergeCell ref="F8:H8"/>
    <mergeCell ref="I8:M8"/>
    <mergeCell ref="F9:H9"/>
    <mergeCell ref="I9:M9"/>
    <mergeCell ref="F10:H10"/>
    <mergeCell ref="D11:E11"/>
    <mergeCell ref="F11:H11"/>
    <mergeCell ref="B13:E13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29F6C-A6DA-47AA-9295-B125D49E8B75}">
  <dimension ref="A1:U81"/>
  <sheetViews>
    <sheetView tabSelected="1" topLeftCell="A8" zoomScale="82" zoomScaleNormal="82" workbookViewId="0">
      <selection activeCell="M34" sqref="M34"/>
    </sheetView>
  </sheetViews>
  <sheetFormatPr defaultRowHeight="14.4" x14ac:dyDescent="0.3"/>
  <cols>
    <col min="1" max="1" width="21.77734375" customWidth="1"/>
    <col min="2" max="2" width="9.21875" customWidth="1"/>
    <col min="3" max="3" width="6.44140625" customWidth="1"/>
    <col min="4" max="4" width="6.44140625" style="185" customWidth="1"/>
    <col min="5" max="5" width="25.88671875" customWidth="1"/>
    <col min="7" max="8" width="7" customWidth="1"/>
    <col min="9" max="9" width="22.77734375" customWidth="1"/>
    <col min="10" max="10" width="8" customWidth="1"/>
    <col min="11" max="12" width="6.21875" customWidth="1"/>
    <col min="13" max="13" width="29.33203125" customWidth="1"/>
    <col min="15" max="16" width="6.6640625" customWidth="1"/>
    <col min="17" max="17" width="30.6640625" customWidth="1"/>
    <col min="19" max="19" width="7" customWidth="1"/>
    <col min="21" max="21" width="29.6640625" customWidth="1"/>
  </cols>
  <sheetData>
    <row r="1" spans="1:21" s="1" customFormat="1" x14ac:dyDescent="0.3">
      <c r="A1" s="43"/>
      <c r="B1" s="43"/>
      <c r="C1" s="36"/>
      <c r="D1" s="182"/>
      <c r="E1" s="36"/>
      <c r="F1" s="36"/>
      <c r="G1" s="36"/>
      <c r="H1" s="36"/>
      <c r="I1" s="36"/>
      <c r="J1" s="37"/>
      <c r="K1" s="37"/>
      <c r="L1" s="37"/>
      <c r="M1" s="38"/>
      <c r="N1" s="38"/>
      <c r="O1" s="38"/>
      <c r="P1" s="38"/>
      <c r="Q1" s="85"/>
      <c r="R1" s="36"/>
      <c r="S1" s="36"/>
      <c r="T1" s="40"/>
      <c r="U1" s="40"/>
    </row>
    <row r="2" spans="1:21" s="1" customFormat="1" ht="13.35" customHeight="1" x14ac:dyDescent="0.3">
      <c r="A2" s="2"/>
      <c r="B2" s="2"/>
      <c r="C2" s="2"/>
      <c r="D2" s="183"/>
      <c r="E2" s="2"/>
      <c r="F2" s="3"/>
      <c r="G2" s="3"/>
      <c r="H2" s="3"/>
      <c r="I2" s="3"/>
      <c r="J2" s="201" t="s">
        <v>8</v>
      </c>
      <c r="K2" s="202"/>
      <c r="L2" s="202"/>
      <c r="M2" s="202"/>
      <c r="N2" s="202"/>
      <c r="O2" s="124"/>
      <c r="P2" s="124"/>
      <c r="Q2" s="193"/>
      <c r="R2" s="193"/>
      <c r="S2" s="193"/>
      <c r="T2" s="193"/>
      <c r="U2" s="193"/>
    </row>
    <row r="3" spans="1:21" s="1" customFormat="1" ht="13.35" customHeight="1" x14ac:dyDescent="0.3">
      <c r="A3" s="2"/>
      <c r="B3" s="2"/>
      <c r="C3" s="2"/>
      <c r="D3" s="183"/>
      <c r="E3" s="2"/>
      <c r="F3" s="3"/>
      <c r="G3" s="3"/>
      <c r="H3" s="3"/>
      <c r="I3" s="3"/>
      <c r="J3" s="201" t="s">
        <v>0</v>
      </c>
      <c r="K3" s="202"/>
      <c r="L3" s="202"/>
      <c r="M3" s="202"/>
      <c r="N3" s="202"/>
      <c r="O3" s="124"/>
      <c r="P3" s="124"/>
      <c r="Q3" s="194"/>
      <c r="R3" s="194"/>
      <c r="S3" s="194"/>
      <c r="T3" s="194"/>
      <c r="U3" s="194"/>
    </row>
    <row r="4" spans="1:21" s="1" customFormat="1" ht="124.5" customHeight="1" x14ac:dyDescent="0.3">
      <c r="A4" s="2"/>
      <c r="B4" s="2"/>
      <c r="C4" s="2"/>
      <c r="D4" s="183"/>
      <c r="E4" s="2"/>
      <c r="F4" s="3"/>
      <c r="G4" s="3"/>
      <c r="H4" s="3"/>
      <c r="I4" s="3"/>
      <c r="J4" s="4"/>
      <c r="K4" s="178"/>
      <c r="L4" s="178"/>
      <c r="M4" s="5"/>
      <c r="N4" s="6"/>
      <c r="O4" s="6"/>
      <c r="P4" s="6"/>
      <c r="Q4" s="195" t="s">
        <v>33</v>
      </c>
      <c r="R4" s="195"/>
      <c r="S4" s="195"/>
      <c r="T4" s="195"/>
      <c r="U4" s="195"/>
    </row>
    <row r="5" spans="1:21" s="1" customFormat="1" ht="13.35" customHeight="1" x14ac:dyDescent="0.3">
      <c r="A5" s="3"/>
      <c r="B5" s="3"/>
      <c r="C5" s="3"/>
      <c r="D5" s="182"/>
      <c r="E5" s="3"/>
      <c r="F5" s="3"/>
      <c r="G5" s="3"/>
      <c r="H5" s="3"/>
      <c r="I5" s="3"/>
      <c r="J5" s="201" t="s">
        <v>7</v>
      </c>
      <c r="K5" s="202"/>
      <c r="L5" s="202"/>
      <c r="M5" s="202"/>
      <c r="N5" s="202"/>
      <c r="O5" s="124"/>
      <c r="P5" s="124"/>
      <c r="Q5" s="196">
        <v>45850</v>
      </c>
      <c r="R5" s="196"/>
      <c r="S5" s="196"/>
      <c r="T5" s="196"/>
      <c r="U5" s="196"/>
    </row>
    <row r="6" spans="1:21" s="1" customFormat="1" ht="13.35" customHeight="1" x14ac:dyDescent="0.3">
      <c r="A6" s="3"/>
      <c r="B6" s="3"/>
      <c r="C6" s="3"/>
      <c r="D6" s="182"/>
      <c r="E6" s="3"/>
      <c r="F6" s="3"/>
      <c r="G6" s="3"/>
      <c r="H6" s="3"/>
      <c r="I6" s="3"/>
      <c r="J6" s="201" t="s">
        <v>1</v>
      </c>
      <c r="K6" s="202"/>
      <c r="L6" s="202"/>
      <c r="M6" s="202"/>
      <c r="N6" s="202"/>
      <c r="O6" s="124"/>
      <c r="P6" s="124"/>
      <c r="Q6" s="197"/>
      <c r="R6" s="197"/>
      <c r="S6" s="197"/>
      <c r="T6" s="197"/>
      <c r="U6" s="197"/>
    </row>
    <row r="7" spans="1:21" s="1" customFormat="1" ht="15.75" customHeight="1" x14ac:dyDescent="0.3">
      <c r="A7" s="3"/>
      <c r="B7" s="3"/>
      <c r="C7" s="3"/>
      <c r="D7" s="182"/>
      <c r="E7" s="3"/>
      <c r="F7" s="3"/>
      <c r="G7" s="3"/>
      <c r="H7" s="3"/>
      <c r="I7" s="3"/>
      <c r="J7" s="4"/>
      <c r="K7" s="178"/>
      <c r="L7" s="178"/>
      <c r="M7" s="5"/>
      <c r="N7" s="6"/>
      <c r="O7" s="6"/>
      <c r="P7" s="6"/>
      <c r="Q7" s="198"/>
      <c r="R7" s="198"/>
      <c r="S7" s="198"/>
      <c r="T7" s="198"/>
      <c r="U7" s="198"/>
    </row>
    <row r="8" spans="1:21" s="1" customFormat="1" ht="13.35" customHeight="1" x14ac:dyDescent="0.3">
      <c r="A8" s="3"/>
      <c r="B8" s="3"/>
      <c r="C8" s="3"/>
      <c r="D8" s="182"/>
      <c r="E8" s="3"/>
      <c r="F8" s="3"/>
      <c r="G8" s="3"/>
      <c r="H8" s="3"/>
      <c r="I8" s="3"/>
      <c r="J8" s="201" t="s">
        <v>6</v>
      </c>
      <c r="K8" s="202"/>
      <c r="L8" s="202"/>
      <c r="M8" s="202"/>
      <c r="N8" s="202"/>
      <c r="O8" s="124"/>
      <c r="P8" s="124"/>
      <c r="Q8" s="199" t="s">
        <v>32</v>
      </c>
      <c r="R8" s="199"/>
      <c r="S8" s="199"/>
      <c r="T8" s="199"/>
      <c r="U8" s="199"/>
    </row>
    <row r="9" spans="1:21" s="1" customFormat="1" ht="12.75" customHeight="1" x14ac:dyDescent="0.3">
      <c r="A9" s="7"/>
      <c r="B9" s="7"/>
      <c r="C9" s="7"/>
      <c r="D9" s="184"/>
      <c r="E9" s="7"/>
      <c r="F9" s="3"/>
      <c r="G9" s="3"/>
      <c r="H9" s="3"/>
      <c r="I9" s="3"/>
      <c r="J9" s="201" t="s">
        <v>2</v>
      </c>
      <c r="K9" s="202"/>
      <c r="L9" s="202"/>
      <c r="M9" s="202"/>
      <c r="N9" s="202"/>
      <c r="O9" s="124"/>
      <c r="P9" s="124"/>
      <c r="Q9" s="200"/>
      <c r="R9" s="200"/>
      <c r="S9" s="200"/>
      <c r="T9" s="200"/>
      <c r="U9" s="200"/>
    </row>
    <row r="10" spans="1:21" s="1" customFormat="1" ht="15.75" hidden="1" customHeight="1" x14ac:dyDescent="0.3">
      <c r="A10" s="3"/>
      <c r="B10" s="3"/>
      <c r="C10" s="3"/>
      <c r="D10" s="182"/>
      <c r="E10" s="3"/>
      <c r="F10" s="3"/>
      <c r="G10" s="3"/>
      <c r="H10" s="3"/>
      <c r="I10" s="3"/>
      <c r="J10" s="204"/>
      <c r="K10" s="205"/>
      <c r="L10" s="205"/>
      <c r="M10" s="205"/>
      <c r="N10" s="205"/>
      <c r="O10" s="5"/>
      <c r="P10" s="5"/>
      <c r="Q10" s="86"/>
      <c r="R10" s="9"/>
      <c r="S10" s="8"/>
    </row>
    <row r="11" spans="1:21" s="1" customFormat="1" ht="26.25" hidden="1" customHeight="1" x14ac:dyDescent="0.3">
      <c r="A11" s="3"/>
      <c r="B11" s="3"/>
      <c r="C11" s="3"/>
      <c r="D11" s="182"/>
      <c r="E11" s="3"/>
      <c r="F11" s="205"/>
      <c r="G11" s="205"/>
      <c r="H11" s="205"/>
      <c r="I11" s="205"/>
      <c r="J11" s="205"/>
      <c r="K11" s="205"/>
      <c r="L11" s="205"/>
      <c r="M11" s="205"/>
      <c r="N11" s="205"/>
      <c r="O11" s="5"/>
      <c r="P11" s="5"/>
      <c r="Q11" s="86"/>
      <c r="R11" s="8"/>
      <c r="S11" s="8"/>
    </row>
    <row r="12" spans="1:21" s="1" customFormat="1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7"/>
      <c r="K12" s="37"/>
      <c r="L12" s="37"/>
      <c r="M12" s="38"/>
      <c r="N12" s="38"/>
      <c r="O12" s="38"/>
      <c r="P12" s="38"/>
      <c r="Q12" s="87"/>
      <c r="R12" s="39"/>
      <c r="S12" s="36"/>
      <c r="T12" s="40"/>
      <c r="U12" s="40"/>
    </row>
    <row r="13" spans="1:21" x14ac:dyDescent="0.3">
      <c r="D13"/>
    </row>
    <row r="14" spans="1:21" x14ac:dyDescent="0.3">
      <c r="D14"/>
    </row>
    <row r="15" spans="1:21" x14ac:dyDescent="0.3">
      <c r="A15" s="181" t="s">
        <v>103</v>
      </c>
      <c r="B15" s="181" t="s">
        <v>106</v>
      </c>
      <c r="C15" s="181" t="s">
        <v>117</v>
      </c>
      <c r="D15"/>
      <c r="E15" s="181" t="s">
        <v>104</v>
      </c>
      <c r="F15" s="181" t="s">
        <v>106</v>
      </c>
      <c r="G15" s="181" t="s">
        <v>117</v>
      </c>
      <c r="I15" s="181" t="s">
        <v>105</v>
      </c>
      <c r="J15" s="181" t="s">
        <v>106</v>
      </c>
      <c r="K15" s="181" t="s">
        <v>117</v>
      </c>
      <c r="M15" s="181" t="s">
        <v>107</v>
      </c>
      <c r="N15" s="181" t="s">
        <v>106</v>
      </c>
      <c r="O15" s="181" t="s">
        <v>117</v>
      </c>
      <c r="Q15" s="181" t="s">
        <v>108</v>
      </c>
      <c r="R15" s="181" t="s">
        <v>106</v>
      </c>
      <c r="S15" s="181" t="s">
        <v>117</v>
      </c>
    </row>
    <row r="16" spans="1:21" x14ac:dyDescent="0.3">
      <c r="A16" s="180" t="s">
        <v>102</v>
      </c>
      <c r="B16" s="180">
        <v>488</v>
      </c>
      <c r="C16" s="180">
        <v>1</v>
      </c>
      <c r="D16"/>
      <c r="E16" s="179" t="s">
        <v>83</v>
      </c>
      <c r="F16" s="179">
        <v>2061.5</v>
      </c>
      <c r="G16" s="179">
        <v>1</v>
      </c>
      <c r="I16" s="180" t="s">
        <v>79</v>
      </c>
      <c r="J16" s="180">
        <v>1807</v>
      </c>
      <c r="K16" s="180">
        <v>7</v>
      </c>
      <c r="M16" s="55" t="s">
        <v>88</v>
      </c>
      <c r="N16" s="180">
        <v>995.5</v>
      </c>
      <c r="O16" s="179">
        <v>1</v>
      </c>
      <c r="Q16" s="179" t="s">
        <v>118</v>
      </c>
      <c r="R16" s="180">
        <v>1142.25</v>
      </c>
      <c r="S16" s="180">
        <v>1</v>
      </c>
    </row>
    <row r="17" spans="1:19" x14ac:dyDescent="0.3">
      <c r="A17" s="180"/>
      <c r="B17" s="180"/>
      <c r="C17" s="180"/>
      <c r="D17"/>
      <c r="E17" s="179" t="s">
        <v>89</v>
      </c>
      <c r="F17" s="179">
        <v>1331</v>
      </c>
      <c r="G17" s="179">
        <v>2</v>
      </c>
      <c r="I17" s="180" t="s">
        <v>84</v>
      </c>
      <c r="J17" s="180">
        <v>0</v>
      </c>
      <c r="K17" s="180" t="s">
        <v>169</v>
      </c>
      <c r="M17" s="179" t="s">
        <v>119</v>
      </c>
      <c r="N17" s="179">
        <v>793</v>
      </c>
      <c r="O17" s="179">
        <v>2</v>
      </c>
      <c r="Q17" s="180" t="s">
        <v>81</v>
      </c>
      <c r="R17" s="180">
        <v>679.5</v>
      </c>
      <c r="S17" s="180">
        <v>3</v>
      </c>
    </row>
    <row r="18" spans="1:19" x14ac:dyDescent="0.3">
      <c r="A18" s="180"/>
      <c r="B18" s="180"/>
      <c r="C18" s="180"/>
      <c r="D18"/>
      <c r="E18" s="179" t="s">
        <v>96</v>
      </c>
      <c r="F18" s="179">
        <v>1000</v>
      </c>
      <c r="G18" s="179">
        <v>3</v>
      </c>
      <c r="I18" s="180" t="s">
        <v>85</v>
      </c>
      <c r="J18" s="180">
        <v>1836.5</v>
      </c>
      <c r="K18" s="180">
        <v>5</v>
      </c>
      <c r="M18" s="179"/>
      <c r="N18" s="179"/>
      <c r="O18" s="179"/>
      <c r="Q18" s="179" t="s">
        <v>101</v>
      </c>
      <c r="R18" s="180">
        <v>485</v>
      </c>
      <c r="S18" s="180">
        <v>4</v>
      </c>
    </row>
    <row r="19" spans="1:19" x14ac:dyDescent="0.3">
      <c r="A19" s="180"/>
      <c r="B19" s="180"/>
      <c r="C19" s="180"/>
      <c r="D19"/>
      <c r="E19" s="179"/>
      <c r="F19" s="179"/>
      <c r="G19" s="179"/>
      <c r="I19" s="180" t="s">
        <v>80</v>
      </c>
      <c r="J19" s="180">
        <v>1810</v>
      </c>
      <c r="K19" s="180">
        <v>6</v>
      </c>
      <c r="M19" s="179"/>
      <c r="N19" s="179"/>
      <c r="O19" s="179"/>
      <c r="Q19" s="180" t="s">
        <v>90</v>
      </c>
      <c r="R19" s="180">
        <v>912</v>
      </c>
      <c r="S19" s="180">
        <v>2</v>
      </c>
    </row>
    <row r="20" spans="1:19" x14ac:dyDescent="0.3">
      <c r="A20" s="180"/>
      <c r="B20" s="180"/>
      <c r="C20" s="180"/>
      <c r="D20"/>
      <c r="E20" s="179"/>
      <c r="F20" s="179"/>
      <c r="G20" s="179"/>
      <c r="I20" s="180" t="s">
        <v>86</v>
      </c>
      <c r="J20" s="180">
        <v>1998</v>
      </c>
      <c r="K20" s="180">
        <v>3</v>
      </c>
      <c r="M20" s="179"/>
      <c r="N20" s="179"/>
      <c r="O20" s="179"/>
      <c r="Q20" s="180"/>
      <c r="R20" s="180"/>
      <c r="S20" s="180"/>
    </row>
    <row r="21" spans="1:19" x14ac:dyDescent="0.3">
      <c r="A21" s="180"/>
      <c r="B21" s="180"/>
      <c r="C21" s="180"/>
      <c r="D21"/>
      <c r="E21" s="179"/>
      <c r="F21" s="179"/>
      <c r="G21" s="179"/>
      <c r="I21" s="180" t="s">
        <v>87</v>
      </c>
      <c r="J21" s="180">
        <v>2041.5</v>
      </c>
      <c r="K21" s="180">
        <v>2</v>
      </c>
      <c r="M21" s="179"/>
      <c r="N21" s="179"/>
      <c r="O21" s="179"/>
      <c r="Q21" s="180"/>
      <c r="R21" s="180"/>
      <c r="S21" s="180"/>
    </row>
    <row r="22" spans="1:19" x14ac:dyDescent="0.3">
      <c r="A22" s="180"/>
      <c r="B22" s="180"/>
      <c r="C22" s="180"/>
      <c r="D22"/>
      <c r="E22" s="179"/>
      <c r="F22" s="179"/>
      <c r="G22" s="179"/>
      <c r="I22" s="180" t="s">
        <v>95</v>
      </c>
      <c r="J22" s="180">
        <v>1561.5</v>
      </c>
      <c r="K22" s="180">
        <v>10</v>
      </c>
      <c r="M22" s="179"/>
      <c r="N22" s="179"/>
      <c r="O22" s="179"/>
      <c r="Q22" s="180"/>
      <c r="R22" s="180"/>
      <c r="S22" s="180"/>
    </row>
    <row r="23" spans="1:19" x14ac:dyDescent="0.3">
      <c r="A23" s="180"/>
      <c r="B23" s="180"/>
      <c r="C23" s="180"/>
      <c r="D23"/>
      <c r="E23" s="179"/>
      <c r="F23" s="179"/>
      <c r="G23" s="179"/>
      <c r="I23" s="179" t="s">
        <v>77</v>
      </c>
      <c r="J23" s="180">
        <v>1575</v>
      </c>
      <c r="K23" s="180">
        <v>9</v>
      </c>
      <c r="M23" s="179"/>
      <c r="N23" s="179"/>
      <c r="O23" s="179"/>
      <c r="Q23" s="180"/>
      <c r="R23" s="180"/>
      <c r="S23" s="180"/>
    </row>
    <row r="24" spans="1:19" x14ac:dyDescent="0.3">
      <c r="A24" s="180"/>
      <c r="B24" s="180"/>
      <c r="C24" s="180"/>
      <c r="D24"/>
      <c r="E24" s="179"/>
      <c r="F24" s="179"/>
      <c r="G24" s="179"/>
      <c r="I24" s="179" t="s">
        <v>78</v>
      </c>
      <c r="J24" s="180">
        <v>2057.25</v>
      </c>
      <c r="K24" s="180">
        <v>1</v>
      </c>
      <c r="M24" s="179"/>
      <c r="N24" s="179"/>
      <c r="O24" s="179"/>
      <c r="Q24" s="180"/>
      <c r="R24" s="180"/>
      <c r="S24" s="180"/>
    </row>
    <row r="25" spans="1:19" x14ac:dyDescent="0.3">
      <c r="A25" s="180"/>
      <c r="B25" s="180"/>
      <c r="C25" s="180"/>
      <c r="D25"/>
      <c r="E25" s="179"/>
      <c r="F25" s="179"/>
      <c r="G25" s="179"/>
      <c r="I25" s="179" t="s">
        <v>91</v>
      </c>
      <c r="J25" s="180">
        <v>1560</v>
      </c>
      <c r="K25" s="180">
        <v>11</v>
      </c>
      <c r="M25" s="179"/>
      <c r="N25" s="179"/>
      <c r="O25" s="179"/>
      <c r="Q25" s="180"/>
      <c r="R25" s="180"/>
      <c r="S25" s="180"/>
    </row>
    <row r="26" spans="1:19" x14ac:dyDescent="0.3">
      <c r="A26" s="180"/>
      <c r="B26" s="180"/>
      <c r="C26" s="180"/>
      <c r="D26"/>
      <c r="E26" s="179"/>
      <c r="F26" s="179"/>
      <c r="G26" s="179"/>
      <c r="I26" s="179" t="s">
        <v>92</v>
      </c>
      <c r="J26" s="180">
        <v>0</v>
      </c>
      <c r="K26" s="180" t="s">
        <v>169</v>
      </c>
      <c r="M26" s="179"/>
      <c r="N26" s="179"/>
      <c r="O26" s="179"/>
      <c r="Q26" s="180"/>
      <c r="R26" s="180"/>
      <c r="S26" s="180"/>
    </row>
    <row r="27" spans="1:19" x14ac:dyDescent="0.3">
      <c r="A27" s="180"/>
      <c r="B27" s="180"/>
      <c r="C27" s="180"/>
      <c r="D27"/>
      <c r="E27" s="179"/>
      <c r="F27" s="179"/>
      <c r="G27" s="179"/>
      <c r="I27" s="179" t="s">
        <v>93</v>
      </c>
      <c r="J27" s="180">
        <v>1680</v>
      </c>
      <c r="K27" s="180">
        <v>8</v>
      </c>
      <c r="M27" s="179"/>
      <c r="N27" s="179"/>
      <c r="O27" s="179"/>
      <c r="Q27" s="180"/>
      <c r="R27" s="180"/>
      <c r="S27" s="180"/>
    </row>
    <row r="28" spans="1:19" x14ac:dyDescent="0.3">
      <c r="A28" s="180"/>
      <c r="B28" s="180"/>
      <c r="C28" s="180"/>
      <c r="D28"/>
      <c r="E28" s="179"/>
      <c r="F28" s="179"/>
      <c r="G28" s="179"/>
      <c r="I28" s="179" t="s">
        <v>94</v>
      </c>
      <c r="J28" s="179">
        <v>1839</v>
      </c>
      <c r="K28" s="180">
        <v>4</v>
      </c>
      <c r="M28" s="179"/>
      <c r="N28" s="179"/>
      <c r="O28" s="179"/>
      <c r="Q28" s="180"/>
      <c r="R28" s="180"/>
      <c r="S28" s="180"/>
    </row>
    <row r="29" spans="1:19" x14ac:dyDescent="0.3">
      <c r="A29" s="180"/>
      <c r="B29" s="180"/>
      <c r="C29" s="180"/>
      <c r="D29"/>
      <c r="E29" s="179"/>
      <c r="F29" s="179"/>
      <c r="G29" s="179"/>
      <c r="I29" s="179" t="s">
        <v>121</v>
      </c>
      <c r="J29" s="180">
        <v>1080</v>
      </c>
      <c r="K29" s="180">
        <v>12</v>
      </c>
      <c r="M29" s="179"/>
      <c r="N29" s="179"/>
      <c r="O29" s="179"/>
      <c r="Q29" s="180"/>
      <c r="R29" s="180"/>
      <c r="S29" s="180"/>
    </row>
    <row r="30" spans="1:19" x14ac:dyDescent="0.3">
      <c r="A30" s="180"/>
      <c r="B30" s="180"/>
      <c r="C30" s="180"/>
      <c r="D30"/>
      <c r="E30" s="179"/>
      <c r="F30" s="179"/>
      <c r="G30" s="179"/>
      <c r="I30" s="179" t="s">
        <v>124</v>
      </c>
      <c r="J30" s="180">
        <v>860</v>
      </c>
      <c r="K30" s="180">
        <v>14</v>
      </c>
      <c r="M30" s="179"/>
      <c r="N30" s="179"/>
      <c r="O30" s="179"/>
      <c r="Q30" s="180"/>
      <c r="R30" s="180"/>
      <c r="S30" s="180"/>
    </row>
    <row r="31" spans="1:19" x14ac:dyDescent="0.3">
      <c r="A31" s="180"/>
      <c r="B31" s="180"/>
      <c r="C31" s="180"/>
      <c r="D31"/>
      <c r="E31" s="179"/>
      <c r="F31" s="179"/>
      <c r="G31" s="179"/>
      <c r="I31" s="179" t="s">
        <v>99</v>
      </c>
      <c r="J31" s="179">
        <v>1066</v>
      </c>
      <c r="K31" s="180">
        <v>13</v>
      </c>
      <c r="M31" s="179"/>
      <c r="N31" s="179"/>
      <c r="O31" s="179"/>
      <c r="Q31" s="180"/>
      <c r="R31" s="180"/>
      <c r="S31" s="180"/>
    </row>
    <row r="32" spans="1:19" x14ac:dyDescent="0.3">
      <c r="A32" s="180"/>
      <c r="B32" s="180"/>
      <c r="C32" s="180"/>
      <c r="D32"/>
      <c r="E32" s="179"/>
      <c r="F32" s="179"/>
      <c r="G32" s="179"/>
      <c r="I32" s="179" t="s">
        <v>100</v>
      </c>
      <c r="J32" s="179">
        <v>667.5</v>
      </c>
      <c r="K32" s="180">
        <v>15</v>
      </c>
      <c r="M32" s="179"/>
      <c r="N32" s="179"/>
      <c r="O32" s="179"/>
      <c r="Q32" s="180"/>
      <c r="R32" s="180"/>
      <c r="S32" s="180"/>
    </row>
    <row r="33" spans="1:19" x14ac:dyDescent="0.3">
      <c r="A33" s="180"/>
      <c r="B33" s="180"/>
      <c r="C33" s="180"/>
      <c r="D33"/>
      <c r="E33" s="179"/>
      <c r="F33" s="179"/>
      <c r="G33" s="179"/>
      <c r="I33" s="180" t="s">
        <v>102</v>
      </c>
      <c r="J33" s="180">
        <v>488</v>
      </c>
      <c r="K33" s="180">
        <v>16</v>
      </c>
      <c r="M33" s="179"/>
      <c r="N33" s="179"/>
      <c r="O33" s="179"/>
      <c r="Q33" s="180"/>
      <c r="R33" s="180"/>
      <c r="S33" s="180"/>
    </row>
    <row r="34" spans="1:19" x14ac:dyDescent="0.3">
      <c r="A34" s="180"/>
      <c r="B34" s="180"/>
      <c r="C34" s="180"/>
      <c r="D34"/>
      <c r="E34" s="179"/>
      <c r="F34" s="179"/>
      <c r="G34" s="179"/>
      <c r="I34" s="180"/>
      <c r="J34" s="180"/>
      <c r="K34" s="180"/>
      <c r="M34" s="179"/>
      <c r="N34" s="179"/>
      <c r="O34" s="179"/>
      <c r="Q34" s="180"/>
      <c r="R34" s="180"/>
      <c r="S34" s="180"/>
    </row>
    <row r="35" spans="1:19" x14ac:dyDescent="0.3">
      <c r="A35" s="180"/>
      <c r="B35" s="180"/>
      <c r="C35" s="180"/>
      <c r="D35"/>
      <c r="E35" s="179"/>
      <c r="F35" s="179"/>
      <c r="G35" s="179"/>
      <c r="I35" s="180"/>
      <c r="J35" s="180"/>
      <c r="K35" s="180"/>
      <c r="M35" s="179"/>
      <c r="N35" s="179"/>
      <c r="O35" s="179"/>
      <c r="Q35" s="180"/>
      <c r="R35" s="180"/>
      <c r="S35" s="180"/>
    </row>
    <row r="36" spans="1:19" x14ac:dyDescent="0.3">
      <c r="A36" s="180"/>
      <c r="B36" s="180"/>
      <c r="C36" s="180"/>
      <c r="D36"/>
      <c r="E36" s="179"/>
      <c r="F36" s="179"/>
      <c r="G36" s="179"/>
      <c r="I36" s="180"/>
      <c r="J36" s="180"/>
      <c r="K36" s="180"/>
      <c r="M36" s="179"/>
      <c r="N36" s="179"/>
      <c r="O36" s="179"/>
      <c r="Q36" s="180"/>
      <c r="R36" s="180"/>
      <c r="S36" s="180"/>
    </row>
    <row r="37" spans="1:19" x14ac:dyDescent="0.3">
      <c r="A37" s="181" t="s">
        <v>109</v>
      </c>
      <c r="B37" s="181" t="s">
        <v>106</v>
      </c>
      <c r="C37" s="181" t="s">
        <v>117</v>
      </c>
      <c r="D37"/>
      <c r="E37" s="181" t="s">
        <v>110</v>
      </c>
      <c r="F37" s="181" t="s">
        <v>106</v>
      </c>
      <c r="G37" s="181" t="s">
        <v>117</v>
      </c>
      <c r="I37" s="181" t="s">
        <v>111</v>
      </c>
      <c r="J37" s="181" t="s">
        <v>106</v>
      </c>
      <c r="K37" s="181" t="s">
        <v>117</v>
      </c>
      <c r="M37" s="181" t="s">
        <v>112</v>
      </c>
      <c r="N37" s="181" t="s">
        <v>106</v>
      </c>
      <c r="O37" s="181" t="s">
        <v>117</v>
      </c>
      <c r="Q37" s="181" t="s">
        <v>113</v>
      </c>
      <c r="R37" s="181" t="s">
        <v>106</v>
      </c>
      <c r="S37" s="181" t="s">
        <v>117</v>
      </c>
    </row>
    <row r="38" spans="1:19" x14ac:dyDescent="0.3">
      <c r="A38" s="179" t="s">
        <v>89</v>
      </c>
      <c r="B38" s="179">
        <v>1331</v>
      </c>
      <c r="C38" s="179">
        <v>1</v>
      </c>
      <c r="D38"/>
      <c r="E38" s="180" t="s">
        <v>90</v>
      </c>
      <c r="F38" s="180">
        <v>912</v>
      </c>
      <c r="G38" s="180">
        <v>1</v>
      </c>
      <c r="I38" s="179" t="s">
        <v>77</v>
      </c>
      <c r="J38" s="179">
        <v>1575</v>
      </c>
      <c r="K38" s="179">
        <v>4</v>
      </c>
      <c r="M38" s="180"/>
      <c r="N38" s="180"/>
      <c r="O38" s="180"/>
      <c r="Q38" s="179" t="s">
        <v>96</v>
      </c>
      <c r="R38" s="179">
        <v>1000</v>
      </c>
      <c r="S38" s="179">
        <v>2</v>
      </c>
    </row>
    <row r="39" spans="1:19" x14ac:dyDescent="0.3">
      <c r="A39" s="179"/>
      <c r="B39" s="179"/>
      <c r="C39" s="179"/>
      <c r="D39"/>
      <c r="E39" s="180"/>
      <c r="F39" s="180"/>
      <c r="G39" s="180"/>
      <c r="I39" s="179" t="s">
        <v>78</v>
      </c>
      <c r="J39" s="180">
        <v>2057.25</v>
      </c>
      <c r="K39" s="179">
        <v>1</v>
      </c>
      <c r="M39" s="180"/>
      <c r="N39" s="180"/>
      <c r="O39" s="180"/>
      <c r="Q39" s="179" t="s">
        <v>99</v>
      </c>
      <c r="R39" s="179">
        <v>1066</v>
      </c>
      <c r="S39" s="179">
        <v>1</v>
      </c>
    </row>
    <row r="40" spans="1:19" x14ac:dyDescent="0.3">
      <c r="A40" s="179"/>
      <c r="B40" s="179"/>
      <c r="C40" s="179"/>
      <c r="D40"/>
      <c r="E40" s="180"/>
      <c r="F40" s="180"/>
      <c r="G40" s="180"/>
      <c r="I40" s="179" t="s">
        <v>91</v>
      </c>
      <c r="J40" s="180">
        <v>1560</v>
      </c>
      <c r="K40" s="179">
        <v>5</v>
      </c>
      <c r="M40" s="180"/>
      <c r="N40" s="180"/>
      <c r="O40" s="180"/>
      <c r="Q40" s="179" t="s">
        <v>100</v>
      </c>
      <c r="R40" s="179">
        <v>667.5</v>
      </c>
      <c r="S40" s="179">
        <v>3</v>
      </c>
    </row>
    <row r="41" spans="1:19" x14ac:dyDescent="0.3">
      <c r="A41" s="179"/>
      <c r="B41" s="179"/>
      <c r="C41" s="179"/>
      <c r="D41"/>
      <c r="E41" s="180"/>
      <c r="F41" s="180"/>
      <c r="G41" s="180"/>
      <c r="I41" s="179" t="s">
        <v>92</v>
      </c>
      <c r="J41" s="179">
        <v>0</v>
      </c>
      <c r="K41" s="179" t="s">
        <v>169</v>
      </c>
      <c r="M41" s="180"/>
      <c r="N41" s="180"/>
      <c r="O41" s="180"/>
      <c r="Q41" s="179"/>
      <c r="R41" s="179"/>
      <c r="S41" s="179"/>
    </row>
    <row r="42" spans="1:19" x14ac:dyDescent="0.3">
      <c r="A42" s="179"/>
      <c r="B42" s="179"/>
      <c r="C42" s="179"/>
      <c r="D42"/>
      <c r="E42" s="180"/>
      <c r="F42" s="180"/>
      <c r="G42" s="180"/>
      <c r="I42" s="179" t="s">
        <v>93</v>
      </c>
      <c r="J42" s="180">
        <v>1680</v>
      </c>
      <c r="K42" s="179">
        <v>3</v>
      </c>
      <c r="M42" s="180"/>
      <c r="N42" s="180"/>
      <c r="O42" s="180"/>
      <c r="Q42" s="179"/>
      <c r="R42" s="179"/>
      <c r="S42" s="179"/>
    </row>
    <row r="43" spans="1:19" x14ac:dyDescent="0.3">
      <c r="A43" s="179"/>
      <c r="B43" s="179"/>
      <c r="C43" s="179"/>
      <c r="D43"/>
      <c r="E43" s="180"/>
      <c r="F43" s="180"/>
      <c r="G43" s="180"/>
      <c r="I43" s="179" t="s">
        <v>94</v>
      </c>
      <c r="J43" s="179">
        <v>1839</v>
      </c>
      <c r="K43" s="179">
        <v>2</v>
      </c>
      <c r="M43" s="180"/>
      <c r="N43" s="180"/>
      <c r="O43" s="180"/>
      <c r="Q43" s="179"/>
      <c r="R43" s="179"/>
      <c r="S43" s="179"/>
    </row>
    <row r="44" spans="1:19" x14ac:dyDescent="0.3">
      <c r="A44" s="179"/>
      <c r="B44" s="179"/>
      <c r="C44" s="179"/>
      <c r="D44"/>
      <c r="E44" s="180"/>
      <c r="F44" s="180"/>
      <c r="G44" s="180"/>
      <c r="I44" s="179" t="s">
        <v>121</v>
      </c>
      <c r="J44" s="179">
        <v>1080</v>
      </c>
      <c r="K44" s="179">
        <v>6</v>
      </c>
      <c r="M44" s="180"/>
      <c r="N44" s="180"/>
      <c r="O44" s="180"/>
      <c r="Q44" s="179"/>
      <c r="R44" s="179"/>
      <c r="S44" s="179"/>
    </row>
    <row r="45" spans="1:19" x14ac:dyDescent="0.3">
      <c r="A45" s="179"/>
      <c r="B45" s="179"/>
      <c r="C45" s="179"/>
      <c r="D45"/>
      <c r="E45" s="180"/>
      <c r="F45" s="180"/>
      <c r="G45" s="180"/>
      <c r="I45" s="179" t="s">
        <v>124</v>
      </c>
      <c r="J45" s="180">
        <v>860</v>
      </c>
      <c r="K45" s="179">
        <v>7</v>
      </c>
      <c r="M45" s="180"/>
      <c r="N45" s="180"/>
      <c r="O45" s="180"/>
      <c r="Q45" s="179"/>
      <c r="R45" s="179"/>
      <c r="S45" s="179"/>
    </row>
    <row r="46" spans="1:19" x14ac:dyDescent="0.3">
      <c r="A46" s="179"/>
      <c r="B46" s="179"/>
      <c r="C46" s="179"/>
      <c r="D46"/>
      <c r="E46" s="180"/>
      <c r="F46" s="180"/>
      <c r="G46" s="180"/>
      <c r="I46" s="179"/>
      <c r="J46" s="179"/>
      <c r="K46" s="179"/>
      <c r="M46" s="180"/>
      <c r="N46" s="180"/>
      <c r="O46" s="180"/>
      <c r="Q46" s="179"/>
      <c r="R46" s="179"/>
      <c r="S46" s="179"/>
    </row>
    <row r="47" spans="1:19" x14ac:dyDescent="0.3">
      <c r="A47" s="179"/>
      <c r="B47" s="179"/>
      <c r="C47" s="179"/>
      <c r="D47"/>
      <c r="E47" s="180"/>
      <c r="F47" s="180"/>
      <c r="G47" s="180"/>
      <c r="I47" s="179"/>
      <c r="J47" s="179"/>
      <c r="K47" s="179"/>
      <c r="M47" s="180"/>
      <c r="N47" s="180"/>
      <c r="O47" s="180"/>
      <c r="Q47" s="179"/>
      <c r="R47" s="179"/>
      <c r="S47" s="179"/>
    </row>
    <row r="48" spans="1:19" x14ac:dyDescent="0.3">
      <c r="A48" s="179"/>
      <c r="B48" s="179"/>
      <c r="C48" s="179"/>
      <c r="D48"/>
      <c r="E48" s="180"/>
      <c r="F48" s="180"/>
      <c r="G48" s="180"/>
      <c r="I48" s="179"/>
      <c r="J48" s="179"/>
      <c r="K48" s="179"/>
      <c r="M48" s="180"/>
      <c r="N48" s="180"/>
      <c r="O48" s="180"/>
      <c r="Q48" s="179"/>
      <c r="R48" s="179"/>
      <c r="S48" s="179"/>
    </row>
    <row r="49" spans="1:19" x14ac:dyDescent="0.3">
      <c r="A49" s="179"/>
      <c r="B49" s="179"/>
      <c r="C49" s="179"/>
      <c r="D49"/>
      <c r="E49" s="180"/>
      <c r="F49" s="180"/>
      <c r="G49" s="180"/>
      <c r="I49" s="179"/>
      <c r="J49" s="179"/>
      <c r="K49" s="179"/>
      <c r="M49" s="180"/>
      <c r="N49" s="180"/>
      <c r="O49" s="180"/>
      <c r="Q49" s="179"/>
      <c r="R49" s="179"/>
      <c r="S49" s="179"/>
    </row>
    <row r="50" spans="1:19" x14ac:dyDescent="0.3">
      <c r="A50" s="179"/>
      <c r="B50" s="179"/>
      <c r="C50" s="179"/>
      <c r="D50"/>
      <c r="E50" s="180"/>
      <c r="F50" s="180"/>
      <c r="G50" s="180"/>
      <c r="I50" s="179"/>
      <c r="J50" s="179"/>
      <c r="K50" s="179"/>
      <c r="M50" s="180"/>
      <c r="N50" s="180"/>
      <c r="O50" s="180"/>
      <c r="Q50" s="179"/>
      <c r="R50" s="179"/>
      <c r="S50" s="179"/>
    </row>
    <row r="51" spans="1:19" x14ac:dyDescent="0.3">
      <c r="A51" s="179"/>
      <c r="B51" s="179"/>
      <c r="C51" s="179"/>
      <c r="D51"/>
      <c r="E51" s="180"/>
      <c r="F51" s="180"/>
      <c r="G51" s="180"/>
      <c r="I51" s="179"/>
      <c r="J51" s="179"/>
      <c r="K51" s="179"/>
      <c r="M51" s="180"/>
      <c r="N51" s="180"/>
      <c r="O51" s="180"/>
      <c r="Q51" s="179"/>
      <c r="R51" s="179"/>
      <c r="S51" s="179"/>
    </row>
    <row r="52" spans="1:19" x14ac:dyDescent="0.3">
      <c r="A52" s="179"/>
      <c r="B52" s="179"/>
      <c r="C52" s="179"/>
      <c r="D52"/>
      <c r="E52" s="180"/>
      <c r="F52" s="180"/>
      <c r="G52" s="180"/>
      <c r="I52" s="179"/>
      <c r="J52" s="179"/>
      <c r="K52" s="179"/>
      <c r="M52" s="180"/>
      <c r="N52" s="180"/>
      <c r="O52" s="180"/>
      <c r="Q52" s="179"/>
      <c r="R52" s="179"/>
      <c r="S52" s="179"/>
    </row>
    <row r="53" spans="1:19" x14ac:dyDescent="0.3">
      <c r="A53" s="179"/>
      <c r="B53" s="179"/>
      <c r="C53" s="179"/>
      <c r="D53"/>
      <c r="E53" s="180"/>
      <c r="F53" s="180"/>
      <c r="G53" s="180"/>
      <c r="I53" s="179"/>
      <c r="J53" s="179"/>
      <c r="K53" s="179"/>
      <c r="M53" s="180"/>
      <c r="N53" s="180"/>
      <c r="O53" s="180"/>
      <c r="Q53" s="179"/>
      <c r="R53" s="179"/>
      <c r="S53" s="179"/>
    </row>
    <row r="54" spans="1:19" x14ac:dyDescent="0.3">
      <c r="A54" s="179"/>
      <c r="B54" s="179"/>
      <c r="C54" s="179"/>
      <c r="D54"/>
      <c r="E54" s="180"/>
      <c r="F54" s="180"/>
      <c r="G54" s="180"/>
      <c r="I54" s="179"/>
      <c r="J54" s="179"/>
      <c r="K54" s="179"/>
      <c r="M54" s="180"/>
      <c r="N54" s="180"/>
      <c r="O54" s="180"/>
      <c r="Q54" s="179"/>
      <c r="R54" s="179"/>
      <c r="S54" s="179"/>
    </row>
    <row r="55" spans="1:19" x14ac:dyDescent="0.3">
      <c r="A55" s="179"/>
      <c r="B55" s="179"/>
      <c r="C55" s="179"/>
      <c r="D55"/>
      <c r="E55" s="180"/>
      <c r="F55" s="180"/>
      <c r="G55" s="180"/>
      <c r="I55" s="179"/>
      <c r="J55" s="179"/>
      <c r="K55" s="179"/>
      <c r="M55" s="180"/>
      <c r="N55" s="180"/>
      <c r="O55" s="180"/>
      <c r="Q55" s="179"/>
      <c r="R55" s="179"/>
      <c r="S55" s="179"/>
    </row>
    <row r="56" spans="1:19" x14ac:dyDescent="0.3">
      <c r="A56" s="179"/>
      <c r="B56" s="179"/>
      <c r="C56" s="179"/>
      <c r="D56"/>
      <c r="E56" s="180"/>
      <c r="F56" s="180"/>
      <c r="G56" s="180"/>
      <c r="I56" s="179"/>
      <c r="J56" s="179"/>
      <c r="K56" s="179"/>
      <c r="M56" s="180"/>
      <c r="N56" s="180"/>
      <c r="O56" s="180"/>
      <c r="Q56" s="179"/>
      <c r="R56" s="179"/>
      <c r="S56" s="179"/>
    </row>
    <row r="57" spans="1:19" x14ac:dyDescent="0.3">
      <c r="A57" s="179"/>
      <c r="B57" s="179"/>
      <c r="C57" s="179"/>
      <c r="D57"/>
      <c r="E57" s="180"/>
      <c r="F57" s="180"/>
      <c r="G57" s="180"/>
      <c r="I57" s="179"/>
      <c r="J57" s="179"/>
      <c r="K57" s="179"/>
      <c r="M57" s="180"/>
      <c r="N57" s="180"/>
      <c r="O57" s="180"/>
      <c r="Q57" s="179"/>
      <c r="R57" s="179"/>
      <c r="S57" s="179"/>
    </row>
    <row r="58" spans="1:19" x14ac:dyDescent="0.3">
      <c r="A58" s="179"/>
      <c r="B58" s="179"/>
      <c r="C58" s="179"/>
      <c r="D58"/>
      <c r="E58" s="180"/>
      <c r="F58" s="180"/>
      <c r="G58" s="180"/>
      <c r="I58" s="179"/>
      <c r="J58" s="179"/>
      <c r="K58" s="179"/>
      <c r="M58" s="180"/>
      <c r="N58" s="180"/>
      <c r="O58" s="180"/>
      <c r="Q58" s="179"/>
      <c r="R58" s="179"/>
      <c r="S58" s="179"/>
    </row>
    <row r="59" spans="1:19" x14ac:dyDescent="0.3">
      <c r="A59" s="181" t="s">
        <v>114</v>
      </c>
      <c r="B59" s="181" t="s">
        <v>106</v>
      </c>
      <c r="C59" s="181" t="s">
        <v>117</v>
      </c>
      <c r="D59"/>
      <c r="E59" s="181" t="s">
        <v>115</v>
      </c>
      <c r="F59" s="181" t="s">
        <v>106</v>
      </c>
      <c r="G59" s="181" t="s">
        <v>117</v>
      </c>
      <c r="I59" s="181" t="s">
        <v>116</v>
      </c>
      <c r="J59" s="181" t="s">
        <v>106</v>
      </c>
      <c r="K59" s="181" t="s">
        <v>117</v>
      </c>
    </row>
    <row r="60" spans="1:19" x14ac:dyDescent="0.3">
      <c r="A60" s="180" t="s">
        <v>81</v>
      </c>
      <c r="B60" s="180">
        <v>679.5</v>
      </c>
      <c r="C60" s="180">
        <v>2</v>
      </c>
      <c r="D60"/>
      <c r="E60" s="179" t="s">
        <v>101</v>
      </c>
      <c r="F60" s="180">
        <v>485</v>
      </c>
      <c r="G60" s="179">
        <v>1</v>
      </c>
      <c r="I60" s="180"/>
      <c r="J60" s="180"/>
      <c r="K60" s="180"/>
    </row>
    <row r="61" spans="1:19" x14ac:dyDescent="0.3">
      <c r="A61" s="55" t="s">
        <v>88</v>
      </c>
      <c r="B61" s="180">
        <v>995.5</v>
      </c>
      <c r="C61" s="180">
        <v>1</v>
      </c>
      <c r="D61"/>
      <c r="E61" s="179"/>
      <c r="F61" s="179"/>
      <c r="G61" s="179"/>
      <c r="I61" s="180"/>
      <c r="J61" s="180"/>
      <c r="K61" s="180"/>
    </row>
    <row r="62" spans="1:19" x14ac:dyDescent="0.3">
      <c r="A62" s="180"/>
      <c r="B62" s="180"/>
      <c r="C62" s="180"/>
      <c r="D62"/>
      <c r="E62" s="179"/>
      <c r="F62" s="179"/>
      <c r="G62" s="179"/>
      <c r="I62" s="180"/>
      <c r="J62" s="180"/>
      <c r="K62" s="180"/>
    </row>
    <row r="63" spans="1:19" x14ac:dyDescent="0.3">
      <c r="A63" s="180"/>
      <c r="B63" s="180"/>
      <c r="C63" s="180"/>
      <c r="D63"/>
      <c r="E63" s="179"/>
      <c r="F63" s="179"/>
      <c r="G63" s="179"/>
      <c r="I63" s="180"/>
      <c r="J63" s="180"/>
      <c r="K63" s="180"/>
    </row>
    <row r="64" spans="1:19" x14ac:dyDescent="0.3">
      <c r="A64" s="180"/>
      <c r="B64" s="180"/>
      <c r="C64" s="180"/>
      <c r="D64"/>
      <c r="E64" s="179"/>
      <c r="F64" s="179"/>
      <c r="G64" s="179"/>
      <c r="I64" s="180"/>
      <c r="J64" s="180"/>
      <c r="K64" s="180"/>
    </row>
    <row r="65" spans="1:11" x14ac:dyDescent="0.3">
      <c r="A65" s="180"/>
      <c r="B65" s="180"/>
      <c r="C65" s="180"/>
      <c r="D65"/>
      <c r="E65" s="179"/>
      <c r="F65" s="179"/>
      <c r="G65" s="179"/>
      <c r="I65" s="180"/>
      <c r="J65" s="180"/>
      <c r="K65" s="180"/>
    </row>
    <row r="66" spans="1:11" x14ac:dyDescent="0.3">
      <c r="A66" s="180"/>
      <c r="B66" s="180"/>
      <c r="C66" s="180"/>
      <c r="D66"/>
      <c r="E66" s="179"/>
      <c r="F66" s="179"/>
      <c r="G66" s="179"/>
      <c r="I66" s="180"/>
      <c r="J66" s="180"/>
      <c r="K66" s="180"/>
    </row>
    <row r="67" spans="1:11" x14ac:dyDescent="0.3">
      <c r="A67" s="180"/>
      <c r="B67" s="180"/>
      <c r="C67" s="180"/>
      <c r="D67"/>
      <c r="E67" s="179"/>
      <c r="F67" s="179"/>
      <c r="G67" s="179"/>
      <c r="I67" s="180"/>
      <c r="J67" s="180"/>
      <c r="K67" s="180"/>
    </row>
    <row r="68" spans="1:11" x14ac:dyDescent="0.3">
      <c r="A68" s="180"/>
      <c r="B68" s="180"/>
      <c r="C68" s="180"/>
      <c r="D68"/>
      <c r="E68" s="179"/>
      <c r="F68" s="179"/>
      <c r="G68" s="179"/>
      <c r="I68" s="180"/>
      <c r="J68" s="180"/>
      <c r="K68" s="180"/>
    </row>
    <row r="69" spans="1:11" x14ac:dyDescent="0.3">
      <c r="A69" s="180"/>
      <c r="B69" s="180"/>
      <c r="C69" s="180"/>
      <c r="D69"/>
      <c r="E69" s="179"/>
      <c r="F69" s="179"/>
      <c r="G69" s="179"/>
      <c r="I69" s="180"/>
      <c r="J69" s="180"/>
      <c r="K69" s="180"/>
    </row>
    <row r="70" spans="1:11" x14ac:dyDescent="0.3">
      <c r="A70" s="180"/>
      <c r="B70" s="180"/>
      <c r="C70" s="180"/>
      <c r="D70"/>
      <c r="E70" s="179"/>
      <c r="F70" s="179"/>
      <c r="G70" s="179"/>
      <c r="I70" s="180"/>
      <c r="J70" s="180"/>
      <c r="K70" s="180"/>
    </row>
    <row r="71" spans="1:11" x14ac:dyDescent="0.3">
      <c r="A71" s="180"/>
      <c r="B71" s="180"/>
      <c r="C71" s="180"/>
      <c r="D71"/>
      <c r="E71" s="179"/>
      <c r="F71" s="179"/>
      <c r="G71" s="179"/>
      <c r="I71" s="180"/>
      <c r="J71" s="180"/>
      <c r="K71" s="180"/>
    </row>
    <row r="72" spans="1:11" x14ac:dyDescent="0.3">
      <c r="A72" s="180"/>
      <c r="B72" s="180"/>
      <c r="C72" s="180"/>
      <c r="D72"/>
      <c r="E72" s="179"/>
      <c r="F72" s="179"/>
      <c r="G72" s="179"/>
      <c r="I72" s="180"/>
      <c r="J72" s="180"/>
      <c r="K72" s="180"/>
    </row>
    <row r="73" spans="1:11" x14ac:dyDescent="0.3">
      <c r="A73" s="180"/>
      <c r="B73" s="180"/>
      <c r="C73" s="180"/>
      <c r="D73"/>
      <c r="E73" s="179"/>
      <c r="F73" s="179"/>
      <c r="G73" s="179"/>
      <c r="I73" s="180"/>
      <c r="J73" s="180"/>
      <c r="K73" s="180"/>
    </row>
    <row r="74" spans="1:11" x14ac:dyDescent="0.3">
      <c r="A74" s="180"/>
      <c r="B74" s="180"/>
      <c r="C74" s="180"/>
      <c r="D74"/>
      <c r="E74" s="179"/>
      <c r="F74" s="179"/>
      <c r="G74" s="179"/>
      <c r="I74" s="180"/>
      <c r="J74" s="180"/>
      <c r="K74" s="180"/>
    </row>
    <row r="75" spans="1:11" x14ac:dyDescent="0.3">
      <c r="A75" s="180"/>
      <c r="B75" s="180"/>
      <c r="C75" s="180"/>
      <c r="D75"/>
      <c r="E75" s="179"/>
      <c r="F75" s="179"/>
      <c r="G75" s="179"/>
      <c r="I75" s="180"/>
      <c r="J75" s="180"/>
      <c r="K75" s="180"/>
    </row>
    <row r="76" spans="1:11" x14ac:dyDescent="0.3">
      <c r="A76" s="180"/>
      <c r="B76" s="180"/>
      <c r="C76" s="180"/>
      <c r="D76"/>
      <c r="E76" s="179"/>
      <c r="F76" s="179"/>
      <c r="G76" s="179"/>
      <c r="I76" s="180"/>
      <c r="J76" s="180"/>
      <c r="K76" s="180"/>
    </row>
    <row r="77" spans="1:11" x14ac:dyDescent="0.3">
      <c r="A77" s="180"/>
      <c r="B77" s="180"/>
      <c r="C77" s="180"/>
      <c r="D77"/>
      <c r="E77" s="179"/>
      <c r="F77" s="179"/>
      <c r="G77" s="179"/>
      <c r="I77" s="180"/>
      <c r="J77" s="180"/>
      <c r="K77" s="180"/>
    </row>
    <row r="78" spans="1:11" x14ac:dyDescent="0.3">
      <c r="A78" s="180"/>
      <c r="B78" s="180"/>
      <c r="C78" s="180"/>
      <c r="D78"/>
      <c r="E78" s="179"/>
      <c r="F78" s="179"/>
      <c r="G78" s="179"/>
      <c r="I78" s="180"/>
      <c r="J78" s="180"/>
      <c r="K78" s="180"/>
    </row>
    <row r="79" spans="1:11" x14ac:dyDescent="0.3">
      <c r="A79" s="180"/>
      <c r="B79" s="180"/>
      <c r="C79" s="180"/>
      <c r="D79"/>
      <c r="E79" s="179"/>
      <c r="F79" s="179"/>
      <c r="G79" s="179"/>
      <c r="I79" s="180"/>
      <c r="J79" s="180"/>
      <c r="K79" s="180"/>
    </row>
    <row r="80" spans="1:11" x14ac:dyDescent="0.3">
      <c r="A80" s="180"/>
      <c r="B80" s="180"/>
      <c r="C80" s="180"/>
      <c r="D80"/>
      <c r="E80" s="179"/>
      <c r="F80" s="179"/>
      <c r="G80" s="179"/>
      <c r="I80" s="180"/>
      <c r="J80" s="180"/>
      <c r="K80" s="180"/>
    </row>
    <row r="81" spans="1:11" x14ac:dyDescent="0.3">
      <c r="A81" s="180"/>
      <c r="B81" s="180"/>
      <c r="C81" s="180"/>
      <c r="D81"/>
      <c r="E81" s="179"/>
      <c r="F81" s="179"/>
      <c r="G81" s="179"/>
      <c r="I81" s="180"/>
      <c r="J81" s="180"/>
      <c r="K81" s="180"/>
    </row>
  </sheetData>
  <mergeCells count="17">
    <mergeCell ref="J5:N5"/>
    <mergeCell ref="Q5:U5"/>
    <mergeCell ref="J2:N2"/>
    <mergeCell ref="Q2:U2"/>
    <mergeCell ref="J3:N3"/>
    <mergeCell ref="Q3:U3"/>
    <mergeCell ref="Q4:U4"/>
    <mergeCell ref="J10:N10"/>
    <mergeCell ref="F11:I11"/>
    <mergeCell ref="J11:N11"/>
    <mergeCell ref="J6:N6"/>
    <mergeCell ref="Q6:U6"/>
    <mergeCell ref="Q7:U7"/>
    <mergeCell ref="J8:N8"/>
    <mergeCell ref="Q8:U8"/>
    <mergeCell ref="J9:N9"/>
    <mergeCell ref="Q9:U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EF6FE-006B-4810-8A2B-1F249FFA1D4F}">
  <dimension ref="A1:P34"/>
  <sheetViews>
    <sheetView topLeftCell="A13" workbookViewId="0">
      <selection activeCell="J22" sqref="J22"/>
    </sheetView>
  </sheetViews>
  <sheetFormatPr defaultColWidth="11.44140625" defaultRowHeight="14.4" x14ac:dyDescent="0.3"/>
  <cols>
    <col min="1" max="1" width="10.88671875" style="11" customWidth="1"/>
    <col min="2" max="2" width="20.5546875" style="11" customWidth="1"/>
    <col min="3" max="3" width="14.88671875" style="11" customWidth="1"/>
    <col min="4" max="4" width="10.33203125" style="11" customWidth="1"/>
    <col min="5" max="5" width="31.44140625" style="11" customWidth="1"/>
    <col min="6" max="6" width="21.44140625" style="12" customWidth="1"/>
    <col min="7" max="7" width="9.33203125" style="11" customWidth="1"/>
    <col min="8" max="8" width="8.44140625" style="13" customWidth="1"/>
    <col min="9" max="9" width="9.33203125" style="91" customWidth="1"/>
    <col min="10" max="10" width="8.6640625" style="11" customWidth="1"/>
    <col min="11" max="11" width="9" style="11" customWidth="1"/>
    <col min="12" max="12" width="8.109375" style="1" customWidth="1"/>
    <col min="13" max="13" width="8" style="1" customWidth="1"/>
    <col min="14" max="237" width="11.44140625" style="1"/>
    <col min="238" max="238" width="18.44140625" style="1" customWidth="1"/>
    <col min="239" max="239" width="15.33203125" style="1" customWidth="1"/>
    <col min="240" max="240" width="9.44140625" style="1" customWidth="1"/>
    <col min="241" max="241" width="8.88671875" style="1" customWidth="1"/>
    <col min="242" max="242" width="21.44140625" style="1" customWidth="1"/>
    <col min="243" max="243" width="7.44140625" style="1" customWidth="1"/>
    <col min="244" max="244" width="8.44140625" style="1" customWidth="1"/>
    <col min="245" max="245" width="9.33203125" style="1" customWidth="1"/>
    <col min="246" max="246" width="8.109375" style="1" customWidth="1"/>
    <col min="247" max="248" width="8.6640625" style="1" customWidth="1"/>
    <col min="249" max="249" width="19" style="1" customWidth="1"/>
    <col min="250" max="250" width="14.109375" style="1" customWidth="1"/>
    <col min="251" max="251" width="7.44140625" style="1" customWidth="1"/>
    <col min="252" max="252" width="8.109375" style="1" customWidth="1"/>
    <col min="253" max="253" width="10" style="1" customWidth="1"/>
    <col min="254" max="254" width="16.6640625" style="1" customWidth="1"/>
    <col min="255" max="493" width="11.44140625" style="1"/>
    <col min="494" max="494" width="18.44140625" style="1" customWidth="1"/>
    <col min="495" max="495" width="15.33203125" style="1" customWidth="1"/>
    <col min="496" max="496" width="9.44140625" style="1" customWidth="1"/>
    <col min="497" max="497" width="8.88671875" style="1" customWidth="1"/>
    <col min="498" max="498" width="21.44140625" style="1" customWidth="1"/>
    <col min="499" max="499" width="7.44140625" style="1" customWidth="1"/>
    <col min="500" max="500" width="8.44140625" style="1" customWidth="1"/>
    <col min="501" max="501" width="9.33203125" style="1" customWidth="1"/>
    <col min="502" max="502" width="8.109375" style="1" customWidth="1"/>
    <col min="503" max="504" width="8.6640625" style="1" customWidth="1"/>
    <col min="505" max="505" width="19" style="1" customWidth="1"/>
    <col min="506" max="506" width="14.109375" style="1" customWidth="1"/>
    <col min="507" max="507" width="7.44140625" style="1" customWidth="1"/>
    <col min="508" max="508" width="8.109375" style="1" customWidth="1"/>
    <col min="509" max="509" width="10" style="1" customWidth="1"/>
    <col min="510" max="510" width="16.6640625" style="1" customWidth="1"/>
    <col min="511" max="749" width="11.44140625" style="1"/>
    <col min="750" max="750" width="18.44140625" style="1" customWidth="1"/>
    <col min="751" max="751" width="15.33203125" style="1" customWidth="1"/>
    <col min="752" max="752" width="9.44140625" style="1" customWidth="1"/>
    <col min="753" max="753" width="8.88671875" style="1" customWidth="1"/>
    <col min="754" max="754" width="21.44140625" style="1" customWidth="1"/>
    <col min="755" max="755" width="7.44140625" style="1" customWidth="1"/>
    <col min="756" max="756" width="8.44140625" style="1" customWidth="1"/>
    <col min="757" max="757" width="9.33203125" style="1" customWidth="1"/>
    <col min="758" max="758" width="8.109375" style="1" customWidth="1"/>
    <col min="759" max="760" width="8.6640625" style="1" customWidth="1"/>
    <col min="761" max="761" width="19" style="1" customWidth="1"/>
    <col min="762" max="762" width="14.109375" style="1" customWidth="1"/>
    <col min="763" max="763" width="7.44140625" style="1" customWidth="1"/>
    <col min="764" max="764" width="8.109375" style="1" customWidth="1"/>
    <col min="765" max="765" width="10" style="1" customWidth="1"/>
    <col min="766" max="766" width="16.6640625" style="1" customWidth="1"/>
    <col min="767" max="1005" width="11.44140625" style="1"/>
    <col min="1006" max="1006" width="18.44140625" style="1" customWidth="1"/>
    <col min="1007" max="1007" width="15.33203125" style="1" customWidth="1"/>
    <col min="1008" max="1008" width="9.44140625" style="1" customWidth="1"/>
    <col min="1009" max="1009" width="8.88671875" style="1" customWidth="1"/>
    <col min="1010" max="1010" width="21.44140625" style="1" customWidth="1"/>
    <col min="1011" max="1011" width="7.44140625" style="1" customWidth="1"/>
    <col min="1012" max="1012" width="8.44140625" style="1" customWidth="1"/>
    <col min="1013" max="1013" width="9.33203125" style="1" customWidth="1"/>
    <col min="1014" max="1014" width="8.109375" style="1" customWidth="1"/>
    <col min="1015" max="1016" width="8.6640625" style="1" customWidth="1"/>
    <col min="1017" max="1017" width="19" style="1" customWidth="1"/>
    <col min="1018" max="1018" width="14.109375" style="1" customWidth="1"/>
    <col min="1019" max="1019" width="7.44140625" style="1" customWidth="1"/>
    <col min="1020" max="1020" width="8.109375" style="1" customWidth="1"/>
    <col min="1021" max="1021" width="10" style="1" customWidth="1"/>
    <col min="1022" max="1022" width="16.6640625" style="1" customWidth="1"/>
    <col min="1023" max="1261" width="11.44140625" style="1"/>
    <col min="1262" max="1262" width="18.44140625" style="1" customWidth="1"/>
    <col min="1263" max="1263" width="15.33203125" style="1" customWidth="1"/>
    <col min="1264" max="1264" width="9.44140625" style="1" customWidth="1"/>
    <col min="1265" max="1265" width="8.88671875" style="1" customWidth="1"/>
    <col min="1266" max="1266" width="21.44140625" style="1" customWidth="1"/>
    <col min="1267" max="1267" width="7.44140625" style="1" customWidth="1"/>
    <col min="1268" max="1268" width="8.44140625" style="1" customWidth="1"/>
    <col min="1269" max="1269" width="9.33203125" style="1" customWidth="1"/>
    <col min="1270" max="1270" width="8.109375" style="1" customWidth="1"/>
    <col min="1271" max="1272" width="8.6640625" style="1" customWidth="1"/>
    <col min="1273" max="1273" width="19" style="1" customWidth="1"/>
    <col min="1274" max="1274" width="14.109375" style="1" customWidth="1"/>
    <col min="1275" max="1275" width="7.44140625" style="1" customWidth="1"/>
    <col min="1276" max="1276" width="8.109375" style="1" customWidth="1"/>
    <col min="1277" max="1277" width="10" style="1" customWidth="1"/>
    <col min="1278" max="1278" width="16.6640625" style="1" customWidth="1"/>
    <col min="1279" max="1517" width="11.44140625" style="1"/>
    <col min="1518" max="1518" width="18.44140625" style="1" customWidth="1"/>
    <col min="1519" max="1519" width="15.33203125" style="1" customWidth="1"/>
    <col min="1520" max="1520" width="9.44140625" style="1" customWidth="1"/>
    <col min="1521" max="1521" width="8.88671875" style="1" customWidth="1"/>
    <col min="1522" max="1522" width="21.44140625" style="1" customWidth="1"/>
    <col min="1523" max="1523" width="7.44140625" style="1" customWidth="1"/>
    <col min="1524" max="1524" width="8.44140625" style="1" customWidth="1"/>
    <col min="1525" max="1525" width="9.33203125" style="1" customWidth="1"/>
    <col min="1526" max="1526" width="8.109375" style="1" customWidth="1"/>
    <col min="1527" max="1528" width="8.6640625" style="1" customWidth="1"/>
    <col min="1529" max="1529" width="19" style="1" customWidth="1"/>
    <col min="1530" max="1530" width="14.109375" style="1" customWidth="1"/>
    <col min="1531" max="1531" width="7.44140625" style="1" customWidth="1"/>
    <col min="1532" max="1532" width="8.109375" style="1" customWidth="1"/>
    <col min="1533" max="1533" width="10" style="1" customWidth="1"/>
    <col min="1534" max="1534" width="16.6640625" style="1" customWidth="1"/>
    <col min="1535" max="1773" width="11.44140625" style="1"/>
    <col min="1774" max="1774" width="18.44140625" style="1" customWidth="1"/>
    <col min="1775" max="1775" width="15.33203125" style="1" customWidth="1"/>
    <col min="1776" max="1776" width="9.44140625" style="1" customWidth="1"/>
    <col min="1777" max="1777" width="8.88671875" style="1" customWidth="1"/>
    <col min="1778" max="1778" width="21.44140625" style="1" customWidth="1"/>
    <col min="1779" max="1779" width="7.44140625" style="1" customWidth="1"/>
    <col min="1780" max="1780" width="8.44140625" style="1" customWidth="1"/>
    <col min="1781" max="1781" width="9.33203125" style="1" customWidth="1"/>
    <col min="1782" max="1782" width="8.109375" style="1" customWidth="1"/>
    <col min="1783" max="1784" width="8.6640625" style="1" customWidth="1"/>
    <col min="1785" max="1785" width="19" style="1" customWidth="1"/>
    <col min="1786" max="1786" width="14.109375" style="1" customWidth="1"/>
    <col min="1787" max="1787" width="7.44140625" style="1" customWidth="1"/>
    <col min="1788" max="1788" width="8.109375" style="1" customWidth="1"/>
    <col min="1789" max="1789" width="10" style="1" customWidth="1"/>
    <col min="1790" max="1790" width="16.6640625" style="1" customWidth="1"/>
    <col min="1791" max="2029" width="11.44140625" style="1"/>
    <col min="2030" max="2030" width="18.44140625" style="1" customWidth="1"/>
    <col min="2031" max="2031" width="15.33203125" style="1" customWidth="1"/>
    <col min="2032" max="2032" width="9.44140625" style="1" customWidth="1"/>
    <col min="2033" max="2033" width="8.88671875" style="1" customWidth="1"/>
    <col min="2034" max="2034" width="21.44140625" style="1" customWidth="1"/>
    <col min="2035" max="2035" width="7.44140625" style="1" customWidth="1"/>
    <col min="2036" max="2036" width="8.44140625" style="1" customWidth="1"/>
    <col min="2037" max="2037" width="9.33203125" style="1" customWidth="1"/>
    <col min="2038" max="2038" width="8.109375" style="1" customWidth="1"/>
    <col min="2039" max="2040" width="8.6640625" style="1" customWidth="1"/>
    <col min="2041" max="2041" width="19" style="1" customWidth="1"/>
    <col min="2042" max="2042" width="14.109375" style="1" customWidth="1"/>
    <col min="2043" max="2043" width="7.44140625" style="1" customWidth="1"/>
    <col min="2044" max="2044" width="8.109375" style="1" customWidth="1"/>
    <col min="2045" max="2045" width="10" style="1" customWidth="1"/>
    <col min="2046" max="2046" width="16.6640625" style="1" customWidth="1"/>
    <col min="2047" max="2285" width="11.44140625" style="1"/>
    <col min="2286" max="2286" width="18.44140625" style="1" customWidth="1"/>
    <col min="2287" max="2287" width="15.33203125" style="1" customWidth="1"/>
    <col min="2288" max="2288" width="9.44140625" style="1" customWidth="1"/>
    <col min="2289" max="2289" width="8.88671875" style="1" customWidth="1"/>
    <col min="2290" max="2290" width="21.44140625" style="1" customWidth="1"/>
    <col min="2291" max="2291" width="7.44140625" style="1" customWidth="1"/>
    <col min="2292" max="2292" width="8.44140625" style="1" customWidth="1"/>
    <col min="2293" max="2293" width="9.33203125" style="1" customWidth="1"/>
    <col min="2294" max="2294" width="8.109375" style="1" customWidth="1"/>
    <col min="2295" max="2296" width="8.6640625" style="1" customWidth="1"/>
    <col min="2297" max="2297" width="19" style="1" customWidth="1"/>
    <col min="2298" max="2298" width="14.109375" style="1" customWidth="1"/>
    <col min="2299" max="2299" width="7.44140625" style="1" customWidth="1"/>
    <col min="2300" max="2300" width="8.109375" style="1" customWidth="1"/>
    <col min="2301" max="2301" width="10" style="1" customWidth="1"/>
    <col min="2302" max="2302" width="16.6640625" style="1" customWidth="1"/>
    <col min="2303" max="2541" width="11.44140625" style="1"/>
    <col min="2542" max="2542" width="18.44140625" style="1" customWidth="1"/>
    <col min="2543" max="2543" width="15.33203125" style="1" customWidth="1"/>
    <col min="2544" max="2544" width="9.44140625" style="1" customWidth="1"/>
    <col min="2545" max="2545" width="8.88671875" style="1" customWidth="1"/>
    <col min="2546" max="2546" width="21.44140625" style="1" customWidth="1"/>
    <col min="2547" max="2547" width="7.44140625" style="1" customWidth="1"/>
    <col min="2548" max="2548" width="8.44140625" style="1" customWidth="1"/>
    <col min="2549" max="2549" width="9.33203125" style="1" customWidth="1"/>
    <col min="2550" max="2550" width="8.109375" style="1" customWidth="1"/>
    <col min="2551" max="2552" width="8.6640625" style="1" customWidth="1"/>
    <col min="2553" max="2553" width="19" style="1" customWidth="1"/>
    <col min="2554" max="2554" width="14.109375" style="1" customWidth="1"/>
    <col min="2555" max="2555" width="7.44140625" style="1" customWidth="1"/>
    <col min="2556" max="2556" width="8.109375" style="1" customWidth="1"/>
    <col min="2557" max="2557" width="10" style="1" customWidth="1"/>
    <col min="2558" max="2558" width="16.6640625" style="1" customWidth="1"/>
    <col min="2559" max="2797" width="11.44140625" style="1"/>
    <col min="2798" max="2798" width="18.44140625" style="1" customWidth="1"/>
    <col min="2799" max="2799" width="15.33203125" style="1" customWidth="1"/>
    <col min="2800" max="2800" width="9.44140625" style="1" customWidth="1"/>
    <col min="2801" max="2801" width="8.88671875" style="1" customWidth="1"/>
    <col min="2802" max="2802" width="21.44140625" style="1" customWidth="1"/>
    <col min="2803" max="2803" width="7.44140625" style="1" customWidth="1"/>
    <col min="2804" max="2804" width="8.44140625" style="1" customWidth="1"/>
    <col min="2805" max="2805" width="9.33203125" style="1" customWidth="1"/>
    <col min="2806" max="2806" width="8.109375" style="1" customWidth="1"/>
    <col min="2807" max="2808" width="8.6640625" style="1" customWidth="1"/>
    <col min="2809" max="2809" width="19" style="1" customWidth="1"/>
    <col min="2810" max="2810" width="14.109375" style="1" customWidth="1"/>
    <col min="2811" max="2811" width="7.44140625" style="1" customWidth="1"/>
    <col min="2812" max="2812" width="8.109375" style="1" customWidth="1"/>
    <col min="2813" max="2813" width="10" style="1" customWidth="1"/>
    <col min="2814" max="2814" width="16.6640625" style="1" customWidth="1"/>
    <col min="2815" max="3053" width="11.44140625" style="1"/>
    <col min="3054" max="3054" width="18.44140625" style="1" customWidth="1"/>
    <col min="3055" max="3055" width="15.33203125" style="1" customWidth="1"/>
    <col min="3056" max="3056" width="9.44140625" style="1" customWidth="1"/>
    <col min="3057" max="3057" width="8.88671875" style="1" customWidth="1"/>
    <col min="3058" max="3058" width="21.44140625" style="1" customWidth="1"/>
    <col min="3059" max="3059" width="7.44140625" style="1" customWidth="1"/>
    <col min="3060" max="3060" width="8.44140625" style="1" customWidth="1"/>
    <col min="3061" max="3061" width="9.33203125" style="1" customWidth="1"/>
    <col min="3062" max="3062" width="8.109375" style="1" customWidth="1"/>
    <col min="3063" max="3064" width="8.6640625" style="1" customWidth="1"/>
    <col min="3065" max="3065" width="19" style="1" customWidth="1"/>
    <col min="3066" max="3066" width="14.109375" style="1" customWidth="1"/>
    <col min="3067" max="3067" width="7.44140625" style="1" customWidth="1"/>
    <col min="3068" max="3068" width="8.109375" style="1" customWidth="1"/>
    <col min="3069" max="3069" width="10" style="1" customWidth="1"/>
    <col min="3070" max="3070" width="16.6640625" style="1" customWidth="1"/>
    <col min="3071" max="3309" width="11.44140625" style="1"/>
    <col min="3310" max="3310" width="18.44140625" style="1" customWidth="1"/>
    <col min="3311" max="3311" width="15.33203125" style="1" customWidth="1"/>
    <col min="3312" max="3312" width="9.44140625" style="1" customWidth="1"/>
    <col min="3313" max="3313" width="8.88671875" style="1" customWidth="1"/>
    <col min="3314" max="3314" width="21.44140625" style="1" customWidth="1"/>
    <col min="3315" max="3315" width="7.44140625" style="1" customWidth="1"/>
    <col min="3316" max="3316" width="8.44140625" style="1" customWidth="1"/>
    <col min="3317" max="3317" width="9.33203125" style="1" customWidth="1"/>
    <col min="3318" max="3318" width="8.109375" style="1" customWidth="1"/>
    <col min="3319" max="3320" width="8.6640625" style="1" customWidth="1"/>
    <col min="3321" max="3321" width="19" style="1" customWidth="1"/>
    <col min="3322" max="3322" width="14.109375" style="1" customWidth="1"/>
    <col min="3323" max="3323" width="7.44140625" style="1" customWidth="1"/>
    <col min="3324" max="3324" width="8.109375" style="1" customWidth="1"/>
    <col min="3325" max="3325" width="10" style="1" customWidth="1"/>
    <col min="3326" max="3326" width="16.6640625" style="1" customWidth="1"/>
    <col min="3327" max="3565" width="11.44140625" style="1"/>
    <col min="3566" max="3566" width="18.44140625" style="1" customWidth="1"/>
    <col min="3567" max="3567" width="15.33203125" style="1" customWidth="1"/>
    <col min="3568" max="3568" width="9.44140625" style="1" customWidth="1"/>
    <col min="3569" max="3569" width="8.88671875" style="1" customWidth="1"/>
    <col min="3570" max="3570" width="21.44140625" style="1" customWidth="1"/>
    <col min="3571" max="3571" width="7.44140625" style="1" customWidth="1"/>
    <col min="3572" max="3572" width="8.44140625" style="1" customWidth="1"/>
    <col min="3573" max="3573" width="9.33203125" style="1" customWidth="1"/>
    <col min="3574" max="3574" width="8.109375" style="1" customWidth="1"/>
    <col min="3575" max="3576" width="8.6640625" style="1" customWidth="1"/>
    <col min="3577" max="3577" width="19" style="1" customWidth="1"/>
    <col min="3578" max="3578" width="14.109375" style="1" customWidth="1"/>
    <col min="3579" max="3579" width="7.44140625" style="1" customWidth="1"/>
    <col min="3580" max="3580" width="8.109375" style="1" customWidth="1"/>
    <col min="3581" max="3581" width="10" style="1" customWidth="1"/>
    <col min="3582" max="3582" width="16.6640625" style="1" customWidth="1"/>
    <col min="3583" max="3821" width="11.44140625" style="1"/>
    <col min="3822" max="3822" width="18.44140625" style="1" customWidth="1"/>
    <col min="3823" max="3823" width="15.33203125" style="1" customWidth="1"/>
    <col min="3824" max="3824" width="9.44140625" style="1" customWidth="1"/>
    <col min="3825" max="3825" width="8.88671875" style="1" customWidth="1"/>
    <col min="3826" max="3826" width="21.44140625" style="1" customWidth="1"/>
    <col min="3827" max="3827" width="7.44140625" style="1" customWidth="1"/>
    <col min="3828" max="3828" width="8.44140625" style="1" customWidth="1"/>
    <col min="3829" max="3829" width="9.33203125" style="1" customWidth="1"/>
    <col min="3830" max="3830" width="8.109375" style="1" customWidth="1"/>
    <col min="3831" max="3832" width="8.6640625" style="1" customWidth="1"/>
    <col min="3833" max="3833" width="19" style="1" customWidth="1"/>
    <col min="3834" max="3834" width="14.109375" style="1" customWidth="1"/>
    <col min="3835" max="3835" width="7.44140625" style="1" customWidth="1"/>
    <col min="3836" max="3836" width="8.109375" style="1" customWidth="1"/>
    <col min="3837" max="3837" width="10" style="1" customWidth="1"/>
    <col min="3838" max="3838" width="16.6640625" style="1" customWidth="1"/>
    <col min="3839" max="4077" width="11.44140625" style="1"/>
    <col min="4078" max="4078" width="18.44140625" style="1" customWidth="1"/>
    <col min="4079" max="4079" width="15.33203125" style="1" customWidth="1"/>
    <col min="4080" max="4080" width="9.44140625" style="1" customWidth="1"/>
    <col min="4081" max="4081" width="8.88671875" style="1" customWidth="1"/>
    <col min="4082" max="4082" width="21.44140625" style="1" customWidth="1"/>
    <col min="4083" max="4083" width="7.44140625" style="1" customWidth="1"/>
    <col min="4084" max="4084" width="8.44140625" style="1" customWidth="1"/>
    <col min="4085" max="4085" width="9.33203125" style="1" customWidth="1"/>
    <col min="4086" max="4086" width="8.109375" style="1" customWidth="1"/>
    <col min="4087" max="4088" width="8.6640625" style="1" customWidth="1"/>
    <col min="4089" max="4089" width="19" style="1" customWidth="1"/>
    <col min="4090" max="4090" width="14.109375" style="1" customWidth="1"/>
    <col min="4091" max="4091" width="7.44140625" style="1" customWidth="1"/>
    <col min="4092" max="4092" width="8.109375" style="1" customWidth="1"/>
    <col min="4093" max="4093" width="10" style="1" customWidth="1"/>
    <col min="4094" max="4094" width="16.6640625" style="1" customWidth="1"/>
    <col min="4095" max="4333" width="11.44140625" style="1"/>
    <col min="4334" max="4334" width="18.44140625" style="1" customWidth="1"/>
    <col min="4335" max="4335" width="15.33203125" style="1" customWidth="1"/>
    <col min="4336" max="4336" width="9.44140625" style="1" customWidth="1"/>
    <col min="4337" max="4337" width="8.88671875" style="1" customWidth="1"/>
    <col min="4338" max="4338" width="21.44140625" style="1" customWidth="1"/>
    <col min="4339" max="4339" width="7.44140625" style="1" customWidth="1"/>
    <col min="4340" max="4340" width="8.44140625" style="1" customWidth="1"/>
    <col min="4341" max="4341" width="9.33203125" style="1" customWidth="1"/>
    <col min="4342" max="4342" width="8.109375" style="1" customWidth="1"/>
    <col min="4343" max="4344" width="8.6640625" style="1" customWidth="1"/>
    <col min="4345" max="4345" width="19" style="1" customWidth="1"/>
    <col min="4346" max="4346" width="14.109375" style="1" customWidth="1"/>
    <col min="4347" max="4347" width="7.44140625" style="1" customWidth="1"/>
    <col min="4348" max="4348" width="8.109375" style="1" customWidth="1"/>
    <col min="4349" max="4349" width="10" style="1" customWidth="1"/>
    <col min="4350" max="4350" width="16.6640625" style="1" customWidth="1"/>
    <col min="4351" max="4589" width="11.44140625" style="1"/>
    <col min="4590" max="4590" width="18.44140625" style="1" customWidth="1"/>
    <col min="4591" max="4591" width="15.33203125" style="1" customWidth="1"/>
    <col min="4592" max="4592" width="9.44140625" style="1" customWidth="1"/>
    <col min="4593" max="4593" width="8.88671875" style="1" customWidth="1"/>
    <col min="4594" max="4594" width="21.44140625" style="1" customWidth="1"/>
    <col min="4595" max="4595" width="7.44140625" style="1" customWidth="1"/>
    <col min="4596" max="4596" width="8.44140625" style="1" customWidth="1"/>
    <col min="4597" max="4597" width="9.33203125" style="1" customWidth="1"/>
    <col min="4598" max="4598" width="8.109375" style="1" customWidth="1"/>
    <col min="4599" max="4600" width="8.6640625" style="1" customWidth="1"/>
    <col min="4601" max="4601" width="19" style="1" customWidth="1"/>
    <col min="4602" max="4602" width="14.109375" style="1" customWidth="1"/>
    <col min="4603" max="4603" width="7.44140625" style="1" customWidth="1"/>
    <col min="4604" max="4604" width="8.109375" style="1" customWidth="1"/>
    <col min="4605" max="4605" width="10" style="1" customWidth="1"/>
    <col min="4606" max="4606" width="16.6640625" style="1" customWidth="1"/>
    <col min="4607" max="4845" width="11.44140625" style="1"/>
    <col min="4846" max="4846" width="18.44140625" style="1" customWidth="1"/>
    <col min="4847" max="4847" width="15.33203125" style="1" customWidth="1"/>
    <col min="4848" max="4848" width="9.44140625" style="1" customWidth="1"/>
    <col min="4849" max="4849" width="8.88671875" style="1" customWidth="1"/>
    <col min="4850" max="4850" width="21.44140625" style="1" customWidth="1"/>
    <col min="4851" max="4851" width="7.44140625" style="1" customWidth="1"/>
    <col min="4852" max="4852" width="8.44140625" style="1" customWidth="1"/>
    <col min="4853" max="4853" width="9.33203125" style="1" customWidth="1"/>
    <col min="4854" max="4854" width="8.109375" style="1" customWidth="1"/>
    <col min="4855" max="4856" width="8.6640625" style="1" customWidth="1"/>
    <col min="4857" max="4857" width="19" style="1" customWidth="1"/>
    <col min="4858" max="4858" width="14.109375" style="1" customWidth="1"/>
    <col min="4859" max="4859" width="7.44140625" style="1" customWidth="1"/>
    <col min="4860" max="4860" width="8.109375" style="1" customWidth="1"/>
    <col min="4861" max="4861" width="10" style="1" customWidth="1"/>
    <col min="4862" max="4862" width="16.6640625" style="1" customWidth="1"/>
    <col min="4863" max="5101" width="11.44140625" style="1"/>
    <col min="5102" max="5102" width="18.44140625" style="1" customWidth="1"/>
    <col min="5103" max="5103" width="15.33203125" style="1" customWidth="1"/>
    <col min="5104" max="5104" width="9.44140625" style="1" customWidth="1"/>
    <col min="5105" max="5105" width="8.88671875" style="1" customWidth="1"/>
    <col min="5106" max="5106" width="21.44140625" style="1" customWidth="1"/>
    <col min="5107" max="5107" width="7.44140625" style="1" customWidth="1"/>
    <col min="5108" max="5108" width="8.44140625" style="1" customWidth="1"/>
    <col min="5109" max="5109" width="9.33203125" style="1" customWidth="1"/>
    <col min="5110" max="5110" width="8.109375" style="1" customWidth="1"/>
    <col min="5111" max="5112" width="8.6640625" style="1" customWidth="1"/>
    <col min="5113" max="5113" width="19" style="1" customWidth="1"/>
    <col min="5114" max="5114" width="14.109375" style="1" customWidth="1"/>
    <col min="5115" max="5115" width="7.44140625" style="1" customWidth="1"/>
    <col min="5116" max="5116" width="8.109375" style="1" customWidth="1"/>
    <col min="5117" max="5117" width="10" style="1" customWidth="1"/>
    <col min="5118" max="5118" width="16.6640625" style="1" customWidth="1"/>
    <col min="5119" max="5357" width="11.44140625" style="1"/>
    <col min="5358" max="5358" width="18.44140625" style="1" customWidth="1"/>
    <col min="5359" max="5359" width="15.33203125" style="1" customWidth="1"/>
    <col min="5360" max="5360" width="9.44140625" style="1" customWidth="1"/>
    <col min="5361" max="5361" width="8.88671875" style="1" customWidth="1"/>
    <col min="5362" max="5362" width="21.44140625" style="1" customWidth="1"/>
    <col min="5363" max="5363" width="7.44140625" style="1" customWidth="1"/>
    <col min="5364" max="5364" width="8.44140625" style="1" customWidth="1"/>
    <col min="5365" max="5365" width="9.33203125" style="1" customWidth="1"/>
    <col min="5366" max="5366" width="8.109375" style="1" customWidth="1"/>
    <col min="5367" max="5368" width="8.6640625" style="1" customWidth="1"/>
    <col min="5369" max="5369" width="19" style="1" customWidth="1"/>
    <col min="5370" max="5370" width="14.109375" style="1" customWidth="1"/>
    <col min="5371" max="5371" width="7.44140625" style="1" customWidth="1"/>
    <col min="5372" max="5372" width="8.109375" style="1" customWidth="1"/>
    <col min="5373" max="5373" width="10" style="1" customWidth="1"/>
    <col min="5374" max="5374" width="16.6640625" style="1" customWidth="1"/>
    <col min="5375" max="5613" width="11.44140625" style="1"/>
    <col min="5614" max="5614" width="18.44140625" style="1" customWidth="1"/>
    <col min="5615" max="5615" width="15.33203125" style="1" customWidth="1"/>
    <col min="5616" max="5616" width="9.44140625" style="1" customWidth="1"/>
    <col min="5617" max="5617" width="8.88671875" style="1" customWidth="1"/>
    <col min="5618" max="5618" width="21.44140625" style="1" customWidth="1"/>
    <col min="5619" max="5619" width="7.44140625" style="1" customWidth="1"/>
    <col min="5620" max="5620" width="8.44140625" style="1" customWidth="1"/>
    <col min="5621" max="5621" width="9.33203125" style="1" customWidth="1"/>
    <col min="5622" max="5622" width="8.109375" style="1" customWidth="1"/>
    <col min="5623" max="5624" width="8.6640625" style="1" customWidth="1"/>
    <col min="5625" max="5625" width="19" style="1" customWidth="1"/>
    <col min="5626" max="5626" width="14.109375" style="1" customWidth="1"/>
    <col min="5627" max="5627" width="7.44140625" style="1" customWidth="1"/>
    <col min="5628" max="5628" width="8.109375" style="1" customWidth="1"/>
    <col min="5629" max="5629" width="10" style="1" customWidth="1"/>
    <col min="5630" max="5630" width="16.6640625" style="1" customWidth="1"/>
    <col min="5631" max="5869" width="11.44140625" style="1"/>
    <col min="5870" max="5870" width="18.44140625" style="1" customWidth="1"/>
    <col min="5871" max="5871" width="15.33203125" style="1" customWidth="1"/>
    <col min="5872" max="5872" width="9.44140625" style="1" customWidth="1"/>
    <col min="5873" max="5873" width="8.88671875" style="1" customWidth="1"/>
    <col min="5874" max="5874" width="21.44140625" style="1" customWidth="1"/>
    <col min="5875" max="5875" width="7.44140625" style="1" customWidth="1"/>
    <col min="5876" max="5876" width="8.44140625" style="1" customWidth="1"/>
    <col min="5877" max="5877" width="9.33203125" style="1" customWidth="1"/>
    <col min="5878" max="5878" width="8.109375" style="1" customWidth="1"/>
    <col min="5879" max="5880" width="8.6640625" style="1" customWidth="1"/>
    <col min="5881" max="5881" width="19" style="1" customWidth="1"/>
    <col min="5882" max="5882" width="14.109375" style="1" customWidth="1"/>
    <col min="5883" max="5883" width="7.44140625" style="1" customWidth="1"/>
    <col min="5884" max="5884" width="8.109375" style="1" customWidth="1"/>
    <col min="5885" max="5885" width="10" style="1" customWidth="1"/>
    <col min="5886" max="5886" width="16.6640625" style="1" customWidth="1"/>
    <col min="5887" max="6125" width="11.44140625" style="1"/>
    <col min="6126" max="6126" width="18.44140625" style="1" customWidth="1"/>
    <col min="6127" max="6127" width="15.33203125" style="1" customWidth="1"/>
    <col min="6128" max="6128" width="9.44140625" style="1" customWidth="1"/>
    <col min="6129" max="6129" width="8.88671875" style="1" customWidth="1"/>
    <col min="6130" max="6130" width="21.44140625" style="1" customWidth="1"/>
    <col min="6131" max="6131" width="7.44140625" style="1" customWidth="1"/>
    <col min="6132" max="6132" width="8.44140625" style="1" customWidth="1"/>
    <col min="6133" max="6133" width="9.33203125" style="1" customWidth="1"/>
    <col min="6134" max="6134" width="8.109375" style="1" customWidth="1"/>
    <col min="6135" max="6136" width="8.6640625" style="1" customWidth="1"/>
    <col min="6137" max="6137" width="19" style="1" customWidth="1"/>
    <col min="6138" max="6138" width="14.109375" style="1" customWidth="1"/>
    <col min="6139" max="6139" width="7.44140625" style="1" customWidth="1"/>
    <col min="6140" max="6140" width="8.109375" style="1" customWidth="1"/>
    <col min="6141" max="6141" width="10" style="1" customWidth="1"/>
    <col min="6142" max="6142" width="16.6640625" style="1" customWidth="1"/>
    <col min="6143" max="6381" width="11.44140625" style="1"/>
    <col min="6382" max="6382" width="18.44140625" style="1" customWidth="1"/>
    <col min="6383" max="6383" width="15.33203125" style="1" customWidth="1"/>
    <col min="6384" max="6384" width="9.44140625" style="1" customWidth="1"/>
    <col min="6385" max="6385" width="8.88671875" style="1" customWidth="1"/>
    <col min="6386" max="6386" width="21.44140625" style="1" customWidth="1"/>
    <col min="6387" max="6387" width="7.44140625" style="1" customWidth="1"/>
    <col min="6388" max="6388" width="8.44140625" style="1" customWidth="1"/>
    <col min="6389" max="6389" width="9.33203125" style="1" customWidth="1"/>
    <col min="6390" max="6390" width="8.109375" style="1" customWidth="1"/>
    <col min="6391" max="6392" width="8.6640625" style="1" customWidth="1"/>
    <col min="6393" max="6393" width="19" style="1" customWidth="1"/>
    <col min="6394" max="6394" width="14.109375" style="1" customWidth="1"/>
    <col min="6395" max="6395" width="7.44140625" style="1" customWidth="1"/>
    <col min="6396" max="6396" width="8.109375" style="1" customWidth="1"/>
    <col min="6397" max="6397" width="10" style="1" customWidth="1"/>
    <col min="6398" max="6398" width="16.6640625" style="1" customWidth="1"/>
    <col min="6399" max="6637" width="11.44140625" style="1"/>
    <col min="6638" max="6638" width="18.44140625" style="1" customWidth="1"/>
    <col min="6639" max="6639" width="15.33203125" style="1" customWidth="1"/>
    <col min="6640" max="6640" width="9.44140625" style="1" customWidth="1"/>
    <col min="6641" max="6641" width="8.88671875" style="1" customWidth="1"/>
    <col min="6642" max="6642" width="21.44140625" style="1" customWidth="1"/>
    <col min="6643" max="6643" width="7.44140625" style="1" customWidth="1"/>
    <col min="6644" max="6644" width="8.44140625" style="1" customWidth="1"/>
    <col min="6645" max="6645" width="9.33203125" style="1" customWidth="1"/>
    <col min="6646" max="6646" width="8.109375" style="1" customWidth="1"/>
    <col min="6647" max="6648" width="8.6640625" style="1" customWidth="1"/>
    <col min="6649" max="6649" width="19" style="1" customWidth="1"/>
    <col min="6650" max="6650" width="14.109375" style="1" customWidth="1"/>
    <col min="6651" max="6651" width="7.44140625" style="1" customWidth="1"/>
    <col min="6652" max="6652" width="8.109375" style="1" customWidth="1"/>
    <col min="6653" max="6653" width="10" style="1" customWidth="1"/>
    <col min="6654" max="6654" width="16.6640625" style="1" customWidth="1"/>
    <col min="6655" max="6893" width="11.44140625" style="1"/>
    <col min="6894" max="6894" width="18.44140625" style="1" customWidth="1"/>
    <col min="6895" max="6895" width="15.33203125" style="1" customWidth="1"/>
    <col min="6896" max="6896" width="9.44140625" style="1" customWidth="1"/>
    <col min="6897" max="6897" width="8.88671875" style="1" customWidth="1"/>
    <col min="6898" max="6898" width="21.44140625" style="1" customWidth="1"/>
    <col min="6899" max="6899" width="7.44140625" style="1" customWidth="1"/>
    <col min="6900" max="6900" width="8.44140625" style="1" customWidth="1"/>
    <col min="6901" max="6901" width="9.33203125" style="1" customWidth="1"/>
    <col min="6902" max="6902" width="8.109375" style="1" customWidth="1"/>
    <col min="6903" max="6904" width="8.6640625" style="1" customWidth="1"/>
    <col min="6905" max="6905" width="19" style="1" customWidth="1"/>
    <col min="6906" max="6906" width="14.109375" style="1" customWidth="1"/>
    <col min="6907" max="6907" width="7.44140625" style="1" customWidth="1"/>
    <col min="6908" max="6908" width="8.109375" style="1" customWidth="1"/>
    <col min="6909" max="6909" width="10" style="1" customWidth="1"/>
    <col min="6910" max="6910" width="16.6640625" style="1" customWidth="1"/>
    <col min="6911" max="7149" width="11.44140625" style="1"/>
    <col min="7150" max="7150" width="18.44140625" style="1" customWidth="1"/>
    <col min="7151" max="7151" width="15.33203125" style="1" customWidth="1"/>
    <col min="7152" max="7152" width="9.44140625" style="1" customWidth="1"/>
    <col min="7153" max="7153" width="8.88671875" style="1" customWidth="1"/>
    <col min="7154" max="7154" width="21.44140625" style="1" customWidth="1"/>
    <col min="7155" max="7155" width="7.44140625" style="1" customWidth="1"/>
    <col min="7156" max="7156" width="8.44140625" style="1" customWidth="1"/>
    <col min="7157" max="7157" width="9.33203125" style="1" customWidth="1"/>
    <col min="7158" max="7158" width="8.109375" style="1" customWidth="1"/>
    <col min="7159" max="7160" width="8.6640625" style="1" customWidth="1"/>
    <col min="7161" max="7161" width="19" style="1" customWidth="1"/>
    <col min="7162" max="7162" width="14.109375" style="1" customWidth="1"/>
    <col min="7163" max="7163" width="7.44140625" style="1" customWidth="1"/>
    <col min="7164" max="7164" width="8.109375" style="1" customWidth="1"/>
    <col min="7165" max="7165" width="10" style="1" customWidth="1"/>
    <col min="7166" max="7166" width="16.6640625" style="1" customWidth="1"/>
    <col min="7167" max="7405" width="11.44140625" style="1"/>
    <col min="7406" max="7406" width="18.44140625" style="1" customWidth="1"/>
    <col min="7407" max="7407" width="15.33203125" style="1" customWidth="1"/>
    <col min="7408" max="7408" width="9.44140625" style="1" customWidth="1"/>
    <col min="7409" max="7409" width="8.88671875" style="1" customWidth="1"/>
    <col min="7410" max="7410" width="21.44140625" style="1" customWidth="1"/>
    <col min="7411" max="7411" width="7.44140625" style="1" customWidth="1"/>
    <col min="7412" max="7412" width="8.44140625" style="1" customWidth="1"/>
    <col min="7413" max="7413" width="9.33203125" style="1" customWidth="1"/>
    <col min="7414" max="7414" width="8.109375" style="1" customWidth="1"/>
    <col min="7415" max="7416" width="8.6640625" style="1" customWidth="1"/>
    <col min="7417" max="7417" width="19" style="1" customWidth="1"/>
    <col min="7418" max="7418" width="14.109375" style="1" customWidth="1"/>
    <col min="7419" max="7419" width="7.44140625" style="1" customWidth="1"/>
    <col min="7420" max="7420" width="8.109375" style="1" customWidth="1"/>
    <col min="7421" max="7421" width="10" style="1" customWidth="1"/>
    <col min="7422" max="7422" width="16.6640625" style="1" customWidth="1"/>
    <col min="7423" max="7661" width="11.44140625" style="1"/>
    <col min="7662" max="7662" width="18.44140625" style="1" customWidth="1"/>
    <col min="7663" max="7663" width="15.33203125" style="1" customWidth="1"/>
    <col min="7664" max="7664" width="9.44140625" style="1" customWidth="1"/>
    <col min="7665" max="7665" width="8.88671875" style="1" customWidth="1"/>
    <col min="7666" max="7666" width="21.44140625" style="1" customWidth="1"/>
    <col min="7667" max="7667" width="7.44140625" style="1" customWidth="1"/>
    <col min="7668" max="7668" width="8.44140625" style="1" customWidth="1"/>
    <col min="7669" max="7669" width="9.33203125" style="1" customWidth="1"/>
    <col min="7670" max="7670" width="8.109375" style="1" customWidth="1"/>
    <col min="7671" max="7672" width="8.6640625" style="1" customWidth="1"/>
    <col min="7673" max="7673" width="19" style="1" customWidth="1"/>
    <col min="7674" max="7674" width="14.109375" style="1" customWidth="1"/>
    <col min="7675" max="7675" width="7.44140625" style="1" customWidth="1"/>
    <col min="7676" max="7676" width="8.109375" style="1" customWidth="1"/>
    <col min="7677" max="7677" width="10" style="1" customWidth="1"/>
    <col min="7678" max="7678" width="16.6640625" style="1" customWidth="1"/>
    <col min="7679" max="7917" width="11.44140625" style="1"/>
    <col min="7918" max="7918" width="18.44140625" style="1" customWidth="1"/>
    <col min="7919" max="7919" width="15.33203125" style="1" customWidth="1"/>
    <col min="7920" max="7920" width="9.44140625" style="1" customWidth="1"/>
    <col min="7921" max="7921" width="8.88671875" style="1" customWidth="1"/>
    <col min="7922" max="7922" width="21.44140625" style="1" customWidth="1"/>
    <col min="7923" max="7923" width="7.44140625" style="1" customWidth="1"/>
    <col min="7924" max="7924" width="8.44140625" style="1" customWidth="1"/>
    <col min="7925" max="7925" width="9.33203125" style="1" customWidth="1"/>
    <col min="7926" max="7926" width="8.109375" style="1" customWidth="1"/>
    <col min="7927" max="7928" width="8.6640625" style="1" customWidth="1"/>
    <col min="7929" max="7929" width="19" style="1" customWidth="1"/>
    <col min="7930" max="7930" width="14.109375" style="1" customWidth="1"/>
    <col min="7931" max="7931" width="7.44140625" style="1" customWidth="1"/>
    <col min="7932" max="7932" width="8.109375" style="1" customWidth="1"/>
    <col min="7933" max="7933" width="10" style="1" customWidth="1"/>
    <col min="7934" max="7934" width="16.6640625" style="1" customWidth="1"/>
    <col min="7935" max="8173" width="11.44140625" style="1"/>
    <col min="8174" max="8174" width="18.44140625" style="1" customWidth="1"/>
    <col min="8175" max="8175" width="15.33203125" style="1" customWidth="1"/>
    <col min="8176" max="8176" width="9.44140625" style="1" customWidth="1"/>
    <col min="8177" max="8177" width="8.88671875" style="1" customWidth="1"/>
    <col min="8178" max="8178" width="21.44140625" style="1" customWidth="1"/>
    <col min="8179" max="8179" width="7.44140625" style="1" customWidth="1"/>
    <col min="8180" max="8180" width="8.44140625" style="1" customWidth="1"/>
    <col min="8181" max="8181" width="9.33203125" style="1" customWidth="1"/>
    <col min="8182" max="8182" width="8.109375" style="1" customWidth="1"/>
    <col min="8183" max="8184" width="8.6640625" style="1" customWidth="1"/>
    <col min="8185" max="8185" width="19" style="1" customWidth="1"/>
    <col min="8186" max="8186" width="14.109375" style="1" customWidth="1"/>
    <col min="8187" max="8187" width="7.44140625" style="1" customWidth="1"/>
    <col min="8188" max="8188" width="8.109375" style="1" customWidth="1"/>
    <col min="8189" max="8189" width="10" style="1" customWidth="1"/>
    <col min="8190" max="8190" width="16.6640625" style="1" customWidth="1"/>
    <col min="8191" max="8429" width="11.44140625" style="1"/>
    <col min="8430" max="8430" width="18.44140625" style="1" customWidth="1"/>
    <col min="8431" max="8431" width="15.33203125" style="1" customWidth="1"/>
    <col min="8432" max="8432" width="9.44140625" style="1" customWidth="1"/>
    <col min="8433" max="8433" width="8.88671875" style="1" customWidth="1"/>
    <col min="8434" max="8434" width="21.44140625" style="1" customWidth="1"/>
    <col min="8435" max="8435" width="7.44140625" style="1" customWidth="1"/>
    <col min="8436" max="8436" width="8.44140625" style="1" customWidth="1"/>
    <col min="8437" max="8437" width="9.33203125" style="1" customWidth="1"/>
    <col min="8438" max="8438" width="8.109375" style="1" customWidth="1"/>
    <col min="8439" max="8440" width="8.6640625" style="1" customWidth="1"/>
    <col min="8441" max="8441" width="19" style="1" customWidth="1"/>
    <col min="8442" max="8442" width="14.109375" style="1" customWidth="1"/>
    <col min="8443" max="8443" width="7.44140625" style="1" customWidth="1"/>
    <col min="8444" max="8444" width="8.109375" style="1" customWidth="1"/>
    <col min="8445" max="8445" width="10" style="1" customWidth="1"/>
    <col min="8446" max="8446" width="16.6640625" style="1" customWidth="1"/>
    <col min="8447" max="8685" width="11.44140625" style="1"/>
    <col min="8686" max="8686" width="18.44140625" style="1" customWidth="1"/>
    <col min="8687" max="8687" width="15.33203125" style="1" customWidth="1"/>
    <col min="8688" max="8688" width="9.44140625" style="1" customWidth="1"/>
    <col min="8689" max="8689" width="8.88671875" style="1" customWidth="1"/>
    <col min="8690" max="8690" width="21.44140625" style="1" customWidth="1"/>
    <col min="8691" max="8691" width="7.44140625" style="1" customWidth="1"/>
    <col min="8692" max="8692" width="8.44140625" style="1" customWidth="1"/>
    <col min="8693" max="8693" width="9.33203125" style="1" customWidth="1"/>
    <col min="8694" max="8694" width="8.109375" style="1" customWidth="1"/>
    <col min="8695" max="8696" width="8.6640625" style="1" customWidth="1"/>
    <col min="8697" max="8697" width="19" style="1" customWidth="1"/>
    <col min="8698" max="8698" width="14.109375" style="1" customWidth="1"/>
    <col min="8699" max="8699" width="7.44140625" style="1" customWidth="1"/>
    <col min="8700" max="8700" width="8.109375" style="1" customWidth="1"/>
    <col min="8701" max="8701" width="10" style="1" customWidth="1"/>
    <col min="8702" max="8702" width="16.6640625" style="1" customWidth="1"/>
    <col min="8703" max="8941" width="11.44140625" style="1"/>
    <col min="8942" max="8942" width="18.44140625" style="1" customWidth="1"/>
    <col min="8943" max="8943" width="15.33203125" style="1" customWidth="1"/>
    <col min="8944" max="8944" width="9.44140625" style="1" customWidth="1"/>
    <col min="8945" max="8945" width="8.88671875" style="1" customWidth="1"/>
    <col min="8946" max="8946" width="21.44140625" style="1" customWidth="1"/>
    <col min="8947" max="8947" width="7.44140625" style="1" customWidth="1"/>
    <col min="8948" max="8948" width="8.44140625" style="1" customWidth="1"/>
    <col min="8949" max="8949" width="9.33203125" style="1" customWidth="1"/>
    <col min="8950" max="8950" width="8.109375" style="1" customWidth="1"/>
    <col min="8951" max="8952" width="8.6640625" style="1" customWidth="1"/>
    <col min="8953" max="8953" width="19" style="1" customWidth="1"/>
    <col min="8954" max="8954" width="14.109375" style="1" customWidth="1"/>
    <col min="8955" max="8955" width="7.44140625" style="1" customWidth="1"/>
    <col min="8956" max="8956" width="8.109375" style="1" customWidth="1"/>
    <col min="8957" max="8957" width="10" style="1" customWidth="1"/>
    <col min="8958" max="8958" width="16.6640625" style="1" customWidth="1"/>
    <col min="8959" max="9197" width="11.44140625" style="1"/>
    <col min="9198" max="9198" width="18.44140625" style="1" customWidth="1"/>
    <col min="9199" max="9199" width="15.33203125" style="1" customWidth="1"/>
    <col min="9200" max="9200" width="9.44140625" style="1" customWidth="1"/>
    <col min="9201" max="9201" width="8.88671875" style="1" customWidth="1"/>
    <col min="9202" max="9202" width="21.44140625" style="1" customWidth="1"/>
    <col min="9203" max="9203" width="7.44140625" style="1" customWidth="1"/>
    <col min="9204" max="9204" width="8.44140625" style="1" customWidth="1"/>
    <col min="9205" max="9205" width="9.33203125" style="1" customWidth="1"/>
    <col min="9206" max="9206" width="8.109375" style="1" customWidth="1"/>
    <col min="9207" max="9208" width="8.6640625" style="1" customWidth="1"/>
    <col min="9209" max="9209" width="19" style="1" customWidth="1"/>
    <col min="9210" max="9210" width="14.109375" style="1" customWidth="1"/>
    <col min="9211" max="9211" width="7.44140625" style="1" customWidth="1"/>
    <col min="9212" max="9212" width="8.109375" style="1" customWidth="1"/>
    <col min="9213" max="9213" width="10" style="1" customWidth="1"/>
    <col min="9214" max="9214" width="16.6640625" style="1" customWidth="1"/>
    <col min="9215" max="9453" width="11.44140625" style="1"/>
    <col min="9454" max="9454" width="18.44140625" style="1" customWidth="1"/>
    <col min="9455" max="9455" width="15.33203125" style="1" customWidth="1"/>
    <col min="9456" max="9456" width="9.44140625" style="1" customWidth="1"/>
    <col min="9457" max="9457" width="8.88671875" style="1" customWidth="1"/>
    <col min="9458" max="9458" width="21.44140625" style="1" customWidth="1"/>
    <col min="9459" max="9459" width="7.44140625" style="1" customWidth="1"/>
    <col min="9460" max="9460" width="8.44140625" style="1" customWidth="1"/>
    <col min="9461" max="9461" width="9.33203125" style="1" customWidth="1"/>
    <col min="9462" max="9462" width="8.109375" style="1" customWidth="1"/>
    <col min="9463" max="9464" width="8.6640625" style="1" customWidth="1"/>
    <col min="9465" max="9465" width="19" style="1" customWidth="1"/>
    <col min="9466" max="9466" width="14.109375" style="1" customWidth="1"/>
    <col min="9467" max="9467" width="7.44140625" style="1" customWidth="1"/>
    <col min="9468" max="9468" width="8.109375" style="1" customWidth="1"/>
    <col min="9469" max="9469" width="10" style="1" customWidth="1"/>
    <col min="9470" max="9470" width="16.6640625" style="1" customWidth="1"/>
    <col min="9471" max="9709" width="11.44140625" style="1"/>
    <col min="9710" max="9710" width="18.44140625" style="1" customWidth="1"/>
    <col min="9711" max="9711" width="15.33203125" style="1" customWidth="1"/>
    <col min="9712" max="9712" width="9.44140625" style="1" customWidth="1"/>
    <col min="9713" max="9713" width="8.88671875" style="1" customWidth="1"/>
    <col min="9714" max="9714" width="21.44140625" style="1" customWidth="1"/>
    <col min="9715" max="9715" width="7.44140625" style="1" customWidth="1"/>
    <col min="9716" max="9716" width="8.44140625" style="1" customWidth="1"/>
    <col min="9717" max="9717" width="9.33203125" style="1" customWidth="1"/>
    <col min="9718" max="9718" width="8.109375" style="1" customWidth="1"/>
    <col min="9719" max="9720" width="8.6640625" style="1" customWidth="1"/>
    <col min="9721" max="9721" width="19" style="1" customWidth="1"/>
    <col min="9722" max="9722" width="14.109375" style="1" customWidth="1"/>
    <col min="9723" max="9723" width="7.44140625" style="1" customWidth="1"/>
    <col min="9724" max="9724" width="8.109375" style="1" customWidth="1"/>
    <col min="9725" max="9725" width="10" style="1" customWidth="1"/>
    <col min="9726" max="9726" width="16.6640625" style="1" customWidth="1"/>
    <col min="9727" max="9965" width="11.44140625" style="1"/>
    <col min="9966" max="9966" width="18.44140625" style="1" customWidth="1"/>
    <col min="9967" max="9967" width="15.33203125" style="1" customWidth="1"/>
    <col min="9968" max="9968" width="9.44140625" style="1" customWidth="1"/>
    <col min="9969" max="9969" width="8.88671875" style="1" customWidth="1"/>
    <col min="9970" max="9970" width="21.44140625" style="1" customWidth="1"/>
    <col min="9971" max="9971" width="7.44140625" style="1" customWidth="1"/>
    <col min="9972" max="9972" width="8.44140625" style="1" customWidth="1"/>
    <col min="9973" max="9973" width="9.33203125" style="1" customWidth="1"/>
    <col min="9974" max="9974" width="8.109375" style="1" customWidth="1"/>
    <col min="9975" max="9976" width="8.6640625" style="1" customWidth="1"/>
    <col min="9977" max="9977" width="19" style="1" customWidth="1"/>
    <col min="9978" max="9978" width="14.109375" style="1" customWidth="1"/>
    <col min="9979" max="9979" width="7.44140625" style="1" customWidth="1"/>
    <col min="9980" max="9980" width="8.109375" style="1" customWidth="1"/>
    <col min="9981" max="9981" width="10" style="1" customWidth="1"/>
    <col min="9982" max="9982" width="16.6640625" style="1" customWidth="1"/>
    <col min="9983" max="10221" width="11.44140625" style="1"/>
    <col min="10222" max="10222" width="18.44140625" style="1" customWidth="1"/>
    <col min="10223" max="10223" width="15.33203125" style="1" customWidth="1"/>
    <col min="10224" max="10224" width="9.44140625" style="1" customWidth="1"/>
    <col min="10225" max="10225" width="8.88671875" style="1" customWidth="1"/>
    <col min="10226" max="10226" width="21.44140625" style="1" customWidth="1"/>
    <col min="10227" max="10227" width="7.44140625" style="1" customWidth="1"/>
    <col min="10228" max="10228" width="8.44140625" style="1" customWidth="1"/>
    <col min="10229" max="10229" width="9.33203125" style="1" customWidth="1"/>
    <col min="10230" max="10230" width="8.109375" style="1" customWidth="1"/>
    <col min="10231" max="10232" width="8.6640625" style="1" customWidth="1"/>
    <col min="10233" max="10233" width="19" style="1" customWidth="1"/>
    <col min="10234" max="10234" width="14.109375" style="1" customWidth="1"/>
    <col min="10235" max="10235" width="7.44140625" style="1" customWidth="1"/>
    <col min="10236" max="10236" width="8.109375" style="1" customWidth="1"/>
    <col min="10237" max="10237" width="10" style="1" customWidth="1"/>
    <col min="10238" max="10238" width="16.6640625" style="1" customWidth="1"/>
    <col min="10239" max="10477" width="11.44140625" style="1"/>
    <col min="10478" max="10478" width="18.44140625" style="1" customWidth="1"/>
    <col min="10479" max="10479" width="15.33203125" style="1" customWidth="1"/>
    <col min="10480" max="10480" width="9.44140625" style="1" customWidth="1"/>
    <col min="10481" max="10481" width="8.88671875" style="1" customWidth="1"/>
    <col min="10482" max="10482" width="21.44140625" style="1" customWidth="1"/>
    <col min="10483" max="10483" width="7.44140625" style="1" customWidth="1"/>
    <col min="10484" max="10484" width="8.44140625" style="1" customWidth="1"/>
    <col min="10485" max="10485" width="9.33203125" style="1" customWidth="1"/>
    <col min="10486" max="10486" width="8.109375" style="1" customWidth="1"/>
    <col min="10487" max="10488" width="8.6640625" style="1" customWidth="1"/>
    <col min="10489" max="10489" width="19" style="1" customWidth="1"/>
    <col min="10490" max="10490" width="14.109375" style="1" customWidth="1"/>
    <col min="10491" max="10491" width="7.44140625" style="1" customWidth="1"/>
    <col min="10492" max="10492" width="8.109375" style="1" customWidth="1"/>
    <col min="10493" max="10493" width="10" style="1" customWidth="1"/>
    <col min="10494" max="10494" width="16.6640625" style="1" customWidth="1"/>
    <col min="10495" max="10733" width="11.44140625" style="1"/>
    <col min="10734" max="10734" width="18.44140625" style="1" customWidth="1"/>
    <col min="10735" max="10735" width="15.33203125" style="1" customWidth="1"/>
    <col min="10736" max="10736" width="9.44140625" style="1" customWidth="1"/>
    <col min="10737" max="10737" width="8.88671875" style="1" customWidth="1"/>
    <col min="10738" max="10738" width="21.44140625" style="1" customWidth="1"/>
    <col min="10739" max="10739" width="7.44140625" style="1" customWidth="1"/>
    <col min="10740" max="10740" width="8.44140625" style="1" customWidth="1"/>
    <col min="10741" max="10741" width="9.33203125" style="1" customWidth="1"/>
    <col min="10742" max="10742" width="8.109375" style="1" customWidth="1"/>
    <col min="10743" max="10744" width="8.6640625" style="1" customWidth="1"/>
    <col min="10745" max="10745" width="19" style="1" customWidth="1"/>
    <col min="10746" max="10746" width="14.109375" style="1" customWidth="1"/>
    <col min="10747" max="10747" width="7.44140625" style="1" customWidth="1"/>
    <col min="10748" max="10748" width="8.109375" style="1" customWidth="1"/>
    <col min="10749" max="10749" width="10" style="1" customWidth="1"/>
    <col min="10750" max="10750" width="16.6640625" style="1" customWidth="1"/>
    <col min="10751" max="10989" width="11.44140625" style="1"/>
    <col min="10990" max="10990" width="18.44140625" style="1" customWidth="1"/>
    <col min="10991" max="10991" width="15.33203125" style="1" customWidth="1"/>
    <col min="10992" max="10992" width="9.44140625" style="1" customWidth="1"/>
    <col min="10993" max="10993" width="8.88671875" style="1" customWidth="1"/>
    <col min="10994" max="10994" width="21.44140625" style="1" customWidth="1"/>
    <col min="10995" max="10995" width="7.44140625" style="1" customWidth="1"/>
    <col min="10996" max="10996" width="8.44140625" style="1" customWidth="1"/>
    <col min="10997" max="10997" width="9.33203125" style="1" customWidth="1"/>
    <col min="10998" max="10998" width="8.109375" style="1" customWidth="1"/>
    <col min="10999" max="11000" width="8.6640625" style="1" customWidth="1"/>
    <col min="11001" max="11001" width="19" style="1" customWidth="1"/>
    <col min="11002" max="11002" width="14.109375" style="1" customWidth="1"/>
    <col min="11003" max="11003" width="7.44140625" style="1" customWidth="1"/>
    <col min="11004" max="11004" width="8.109375" style="1" customWidth="1"/>
    <col min="11005" max="11005" width="10" style="1" customWidth="1"/>
    <col min="11006" max="11006" width="16.6640625" style="1" customWidth="1"/>
    <col min="11007" max="11245" width="11.44140625" style="1"/>
    <col min="11246" max="11246" width="18.44140625" style="1" customWidth="1"/>
    <col min="11247" max="11247" width="15.33203125" style="1" customWidth="1"/>
    <col min="11248" max="11248" width="9.44140625" style="1" customWidth="1"/>
    <col min="11249" max="11249" width="8.88671875" style="1" customWidth="1"/>
    <col min="11250" max="11250" width="21.44140625" style="1" customWidth="1"/>
    <col min="11251" max="11251" width="7.44140625" style="1" customWidth="1"/>
    <col min="11252" max="11252" width="8.44140625" style="1" customWidth="1"/>
    <col min="11253" max="11253" width="9.33203125" style="1" customWidth="1"/>
    <col min="11254" max="11254" width="8.109375" style="1" customWidth="1"/>
    <col min="11255" max="11256" width="8.6640625" style="1" customWidth="1"/>
    <col min="11257" max="11257" width="19" style="1" customWidth="1"/>
    <col min="11258" max="11258" width="14.109375" style="1" customWidth="1"/>
    <col min="11259" max="11259" width="7.44140625" style="1" customWidth="1"/>
    <col min="11260" max="11260" width="8.109375" style="1" customWidth="1"/>
    <col min="11261" max="11261" width="10" style="1" customWidth="1"/>
    <col min="11262" max="11262" width="16.6640625" style="1" customWidth="1"/>
    <col min="11263" max="11501" width="11.44140625" style="1"/>
    <col min="11502" max="11502" width="18.44140625" style="1" customWidth="1"/>
    <col min="11503" max="11503" width="15.33203125" style="1" customWidth="1"/>
    <col min="11504" max="11504" width="9.44140625" style="1" customWidth="1"/>
    <col min="11505" max="11505" width="8.88671875" style="1" customWidth="1"/>
    <col min="11506" max="11506" width="21.44140625" style="1" customWidth="1"/>
    <col min="11507" max="11507" width="7.44140625" style="1" customWidth="1"/>
    <col min="11508" max="11508" width="8.44140625" style="1" customWidth="1"/>
    <col min="11509" max="11509" width="9.33203125" style="1" customWidth="1"/>
    <col min="11510" max="11510" width="8.109375" style="1" customWidth="1"/>
    <col min="11511" max="11512" width="8.6640625" style="1" customWidth="1"/>
    <col min="11513" max="11513" width="19" style="1" customWidth="1"/>
    <col min="11514" max="11514" width="14.109375" style="1" customWidth="1"/>
    <col min="11515" max="11515" width="7.44140625" style="1" customWidth="1"/>
    <col min="11516" max="11516" width="8.109375" style="1" customWidth="1"/>
    <col min="11517" max="11517" width="10" style="1" customWidth="1"/>
    <col min="11518" max="11518" width="16.6640625" style="1" customWidth="1"/>
    <col min="11519" max="11757" width="11.44140625" style="1"/>
    <col min="11758" max="11758" width="18.44140625" style="1" customWidth="1"/>
    <col min="11759" max="11759" width="15.33203125" style="1" customWidth="1"/>
    <col min="11760" max="11760" width="9.44140625" style="1" customWidth="1"/>
    <col min="11761" max="11761" width="8.88671875" style="1" customWidth="1"/>
    <col min="11762" max="11762" width="21.44140625" style="1" customWidth="1"/>
    <col min="11763" max="11763" width="7.44140625" style="1" customWidth="1"/>
    <col min="11764" max="11764" width="8.44140625" style="1" customWidth="1"/>
    <col min="11765" max="11765" width="9.33203125" style="1" customWidth="1"/>
    <col min="11766" max="11766" width="8.109375" style="1" customWidth="1"/>
    <col min="11767" max="11768" width="8.6640625" style="1" customWidth="1"/>
    <col min="11769" max="11769" width="19" style="1" customWidth="1"/>
    <col min="11770" max="11770" width="14.109375" style="1" customWidth="1"/>
    <col min="11771" max="11771" width="7.44140625" style="1" customWidth="1"/>
    <col min="11772" max="11772" width="8.109375" style="1" customWidth="1"/>
    <col min="11773" max="11773" width="10" style="1" customWidth="1"/>
    <col min="11774" max="11774" width="16.6640625" style="1" customWidth="1"/>
    <col min="11775" max="12013" width="11.44140625" style="1"/>
    <col min="12014" max="12014" width="18.44140625" style="1" customWidth="1"/>
    <col min="12015" max="12015" width="15.33203125" style="1" customWidth="1"/>
    <col min="12016" max="12016" width="9.44140625" style="1" customWidth="1"/>
    <col min="12017" max="12017" width="8.88671875" style="1" customWidth="1"/>
    <col min="12018" max="12018" width="21.44140625" style="1" customWidth="1"/>
    <col min="12019" max="12019" width="7.44140625" style="1" customWidth="1"/>
    <col min="12020" max="12020" width="8.44140625" style="1" customWidth="1"/>
    <col min="12021" max="12021" width="9.33203125" style="1" customWidth="1"/>
    <col min="12022" max="12022" width="8.109375" style="1" customWidth="1"/>
    <col min="12023" max="12024" width="8.6640625" style="1" customWidth="1"/>
    <col min="12025" max="12025" width="19" style="1" customWidth="1"/>
    <col min="12026" max="12026" width="14.109375" style="1" customWidth="1"/>
    <col min="12027" max="12027" width="7.44140625" style="1" customWidth="1"/>
    <col min="12028" max="12028" width="8.109375" style="1" customWidth="1"/>
    <col min="12029" max="12029" width="10" style="1" customWidth="1"/>
    <col min="12030" max="12030" width="16.6640625" style="1" customWidth="1"/>
    <col min="12031" max="12269" width="11.44140625" style="1"/>
    <col min="12270" max="12270" width="18.44140625" style="1" customWidth="1"/>
    <col min="12271" max="12271" width="15.33203125" style="1" customWidth="1"/>
    <col min="12272" max="12272" width="9.44140625" style="1" customWidth="1"/>
    <col min="12273" max="12273" width="8.88671875" style="1" customWidth="1"/>
    <col min="12274" max="12274" width="21.44140625" style="1" customWidth="1"/>
    <col min="12275" max="12275" width="7.44140625" style="1" customWidth="1"/>
    <col min="12276" max="12276" width="8.44140625" style="1" customWidth="1"/>
    <col min="12277" max="12277" width="9.33203125" style="1" customWidth="1"/>
    <col min="12278" max="12278" width="8.109375" style="1" customWidth="1"/>
    <col min="12279" max="12280" width="8.6640625" style="1" customWidth="1"/>
    <col min="12281" max="12281" width="19" style="1" customWidth="1"/>
    <col min="12282" max="12282" width="14.109375" style="1" customWidth="1"/>
    <col min="12283" max="12283" width="7.44140625" style="1" customWidth="1"/>
    <col min="12284" max="12284" width="8.109375" style="1" customWidth="1"/>
    <col min="12285" max="12285" width="10" style="1" customWidth="1"/>
    <col min="12286" max="12286" width="16.6640625" style="1" customWidth="1"/>
    <col min="12287" max="12525" width="11.44140625" style="1"/>
    <col min="12526" max="12526" width="18.44140625" style="1" customWidth="1"/>
    <col min="12527" max="12527" width="15.33203125" style="1" customWidth="1"/>
    <col min="12528" max="12528" width="9.44140625" style="1" customWidth="1"/>
    <col min="12529" max="12529" width="8.88671875" style="1" customWidth="1"/>
    <col min="12530" max="12530" width="21.44140625" style="1" customWidth="1"/>
    <col min="12531" max="12531" width="7.44140625" style="1" customWidth="1"/>
    <col min="12532" max="12532" width="8.44140625" style="1" customWidth="1"/>
    <col min="12533" max="12533" width="9.33203125" style="1" customWidth="1"/>
    <col min="12534" max="12534" width="8.109375" style="1" customWidth="1"/>
    <col min="12535" max="12536" width="8.6640625" style="1" customWidth="1"/>
    <col min="12537" max="12537" width="19" style="1" customWidth="1"/>
    <col min="12538" max="12538" width="14.109375" style="1" customWidth="1"/>
    <col min="12539" max="12539" width="7.44140625" style="1" customWidth="1"/>
    <col min="12540" max="12540" width="8.109375" style="1" customWidth="1"/>
    <col min="12541" max="12541" width="10" style="1" customWidth="1"/>
    <col min="12542" max="12542" width="16.6640625" style="1" customWidth="1"/>
    <col min="12543" max="12781" width="11.44140625" style="1"/>
    <col min="12782" max="12782" width="18.44140625" style="1" customWidth="1"/>
    <col min="12783" max="12783" width="15.33203125" style="1" customWidth="1"/>
    <col min="12784" max="12784" width="9.44140625" style="1" customWidth="1"/>
    <col min="12785" max="12785" width="8.88671875" style="1" customWidth="1"/>
    <col min="12786" max="12786" width="21.44140625" style="1" customWidth="1"/>
    <col min="12787" max="12787" width="7.44140625" style="1" customWidth="1"/>
    <col min="12788" max="12788" width="8.44140625" style="1" customWidth="1"/>
    <col min="12789" max="12789" width="9.33203125" style="1" customWidth="1"/>
    <col min="12790" max="12790" width="8.109375" style="1" customWidth="1"/>
    <col min="12791" max="12792" width="8.6640625" style="1" customWidth="1"/>
    <col min="12793" max="12793" width="19" style="1" customWidth="1"/>
    <col min="12794" max="12794" width="14.109375" style="1" customWidth="1"/>
    <col min="12795" max="12795" width="7.44140625" style="1" customWidth="1"/>
    <col min="12796" max="12796" width="8.109375" style="1" customWidth="1"/>
    <col min="12797" max="12797" width="10" style="1" customWidth="1"/>
    <col min="12798" max="12798" width="16.6640625" style="1" customWidth="1"/>
    <col min="12799" max="13037" width="11.44140625" style="1"/>
    <col min="13038" max="13038" width="18.44140625" style="1" customWidth="1"/>
    <col min="13039" max="13039" width="15.33203125" style="1" customWidth="1"/>
    <col min="13040" max="13040" width="9.44140625" style="1" customWidth="1"/>
    <col min="13041" max="13041" width="8.88671875" style="1" customWidth="1"/>
    <col min="13042" max="13042" width="21.44140625" style="1" customWidth="1"/>
    <col min="13043" max="13043" width="7.44140625" style="1" customWidth="1"/>
    <col min="13044" max="13044" width="8.44140625" style="1" customWidth="1"/>
    <col min="13045" max="13045" width="9.33203125" style="1" customWidth="1"/>
    <col min="13046" max="13046" width="8.109375" style="1" customWidth="1"/>
    <col min="13047" max="13048" width="8.6640625" style="1" customWidth="1"/>
    <col min="13049" max="13049" width="19" style="1" customWidth="1"/>
    <col min="13050" max="13050" width="14.109375" style="1" customWidth="1"/>
    <col min="13051" max="13051" width="7.44140625" style="1" customWidth="1"/>
    <col min="13052" max="13052" width="8.109375" style="1" customWidth="1"/>
    <col min="13053" max="13053" width="10" style="1" customWidth="1"/>
    <col min="13054" max="13054" width="16.6640625" style="1" customWidth="1"/>
    <col min="13055" max="13293" width="11.44140625" style="1"/>
    <col min="13294" max="13294" width="18.44140625" style="1" customWidth="1"/>
    <col min="13295" max="13295" width="15.33203125" style="1" customWidth="1"/>
    <col min="13296" max="13296" width="9.44140625" style="1" customWidth="1"/>
    <col min="13297" max="13297" width="8.88671875" style="1" customWidth="1"/>
    <col min="13298" max="13298" width="21.44140625" style="1" customWidth="1"/>
    <col min="13299" max="13299" width="7.44140625" style="1" customWidth="1"/>
    <col min="13300" max="13300" width="8.44140625" style="1" customWidth="1"/>
    <col min="13301" max="13301" width="9.33203125" style="1" customWidth="1"/>
    <col min="13302" max="13302" width="8.109375" style="1" customWidth="1"/>
    <col min="13303" max="13304" width="8.6640625" style="1" customWidth="1"/>
    <col min="13305" max="13305" width="19" style="1" customWidth="1"/>
    <col min="13306" max="13306" width="14.109375" style="1" customWidth="1"/>
    <col min="13307" max="13307" width="7.44140625" style="1" customWidth="1"/>
    <col min="13308" max="13308" width="8.109375" style="1" customWidth="1"/>
    <col min="13309" max="13309" width="10" style="1" customWidth="1"/>
    <col min="13310" max="13310" width="16.6640625" style="1" customWidth="1"/>
    <col min="13311" max="13549" width="11.44140625" style="1"/>
    <col min="13550" max="13550" width="18.44140625" style="1" customWidth="1"/>
    <col min="13551" max="13551" width="15.33203125" style="1" customWidth="1"/>
    <col min="13552" max="13552" width="9.44140625" style="1" customWidth="1"/>
    <col min="13553" max="13553" width="8.88671875" style="1" customWidth="1"/>
    <col min="13554" max="13554" width="21.44140625" style="1" customWidth="1"/>
    <col min="13555" max="13555" width="7.44140625" style="1" customWidth="1"/>
    <col min="13556" max="13556" width="8.44140625" style="1" customWidth="1"/>
    <col min="13557" max="13557" width="9.33203125" style="1" customWidth="1"/>
    <col min="13558" max="13558" width="8.109375" style="1" customWidth="1"/>
    <col min="13559" max="13560" width="8.6640625" style="1" customWidth="1"/>
    <col min="13561" max="13561" width="19" style="1" customWidth="1"/>
    <col min="13562" max="13562" width="14.109375" style="1" customWidth="1"/>
    <col min="13563" max="13563" width="7.44140625" style="1" customWidth="1"/>
    <col min="13564" max="13564" width="8.109375" style="1" customWidth="1"/>
    <col min="13565" max="13565" width="10" style="1" customWidth="1"/>
    <col min="13566" max="13566" width="16.6640625" style="1" customWidth="1"/>
    <col min="13567" max="13805" width="11.44140625" style="1"/>
    <col min="13806" max="13806" width="18.44140625" style="1" customWidth="1"/>
    <col min="13807" max="13807" width="15.33203125" style="1" customWidth="1"/>
    <col min="13808" max="13808" width="9.44140625" style="1" customWidth="1"/>
    <col min="13809" max="13809" width="8.88671875" style="1" customWidth="1"/>
    <col min="13810" max="13810" width="21.44140625" style="1" customWidth="1"/>
    <col min="13811" max="13811" width="7.44140625" style="1" customWidth="1"/>
    <col min="13812" max="13812" width="8.44140625" style="1" customWidth="1"/>
    <col min="13813" max="13813" width="9.33203125" style="1" customWidth="1"/>
    <col min="13814" max="13814" width="8.109375" style="1" customWidth="1"/>
    <col min="13815" max="13816" width="8.6640625" style="1" customWidth="1"/>
    <col min="13817" max="13817" width="19" style="1" customWidth="1"/>
    <col min="13818" max="13818" width="14.109375" style="1" customWidth="1"/>
    <col min="13819" max="13819" width="7.44140625" style="1" customWidth="1"/>
    <col min="13820" max="13820" width="8.109375" style="1" customWidth="1"/>
    <col min="13821" max="13821" width="10" style="1" customWidth="1"/>
    <col min="13822" max="13822" width="16.6640625" style="1" customWidth="1"/>
    <col min="13823" max="14061" width="11.44140625" style="1"/>
    <col min="14062" max="14062" width="18.44140625" style="1" customWidth="1"/>
    <col min="14063" max="14063" width="15.33203125" style="1" customWidth="1"/>
    <col min="14064" max="14064" width="9.44140625" style="1" customWidth="1"/>
    <col min="14065" max="14065" width="8.88671875" style="1" customWidth="1"/>
    <col min="14066" max="14066" width="21.44140625" style="1" customWidth="1"/>
    <col min="14067" max="14067" width="7.44140625" style="1" customWidth="1"/>
    <col min="14068" max="14068" width="8.44140625" style="1" customWidth="1"/>
    <col min="14069" max="14069" width="9.33203125" style="1" customWidth="1"/>
    <col min="14070" max="14070" width="8.109375" style="1" customWidth="1"/>
    <col min="14071" max="14072" width="8.6640625" style="1" customWidth="1"/>
    <col min="14073" max="14073" width="19" style="1" customWidth="1"/>
    <col min="14074" max="14074" width="14.109375" style="1" customWidth="1"/>
    <col min="14075" max="14075" width="7.44140625" style="1" customWidth="1"/>
    <col min="14076" max="14076" width="8.109375" style="1" customWidth="1"/>
    <col min="14077" max="14077" width="10" style="1" customWidth="1"/>
    <col min="14078" max="14078" width="16.6640625" style="1" customWidth="1"/>
    <col min="14079" max="14317" width="11.44140625" style="1"/>
    <col min="14318" max="14318" width="18.44140625" style="1" customWidth="1"/>
    <col min="14319" max="14319" width="15.33203125" style="1" customWidth="1"/>
    <col min="14320" max="14320" width="9.44140625" style="1" customWidth="1"/>
    <col min="14321" max="14321" width="8.88671875" style="1" customWidth="1"/>
    <col min="14322" max="14322" width="21.44140625" style="1" customWidth="1"/>
    <col min="14323" max="14323" width="7.44140625" style="1" customWidth="1"/>
    <col min="14324" max="14324" width="8.44140625" style="1" customWidth="1"/>
    <col min="14325" max="14325" width="9.33203125" style="1" customWidth="1"/>
    <col min="14326" max="14326" width="8.109375" style="1" customWidth="1"/>
    <col min="14327" max="14328" width="8.6640625" style="1" customWidth="1"/>
    <col min="14329" max="14329" width="19" style="1" customWidth="1"/>
    <col min="14330" max="14330" width="14.109375" style="1" customWidth="1"/>
    <col min="14331" max="14331" width="7.44140625" style="1" customWidth="1"/>
    <col min="14332" max="14332" width="8.109375" style="1" customWidth="1"/>
    <col min="14333" max="14333" width="10" style="1" customWidth="1"/>
    <col min="14334" max="14334" width="16.6640625" style="1" customWidth="1"/>
    <col min="14335" max="14573" width="11.44140625" style="1"/>
    <col min="14574" max="14574" width="18.44140625" style="1" customWidth="1"/>
    <col min="14575" max="14575" width="15.33203125" style="1" customWidth="1"/>
    <col min="14576" max="14576" width="9.44140625" style="1" customWidth="1"/>
    <col min="14577" max="14577" width="8.88671875" style="1" customWidth="1"/>
    <col min="14578" max="14578" width="21.44140625" style="1" customWidth="1"/>
    <col min="14579" max="14579" width="7.44140625" style="1" customWidth="1"/>
    <col min="14580" max="14580" width="8.44140625" style="1" customWidth="1"/>
    <col min="14581" max="14581" width="9.33203125" style="1" customWidth="1"/>
    <col min="14582" max="14582" width="8.109375" style="1" customWidth="1"/>
    <col min="14583" max="14584" width="8.6640625" style="1" customWidth="1"/>
    <col min="14585" max="14585" width="19" style="1" customWidth="1"/>
    <col min="14586" max="14586" width="14.109375" style="1" customWidth="1"/>
    <col min="14587" max="14587" width="7.44140625" style="1" customWidth="1"/>
    <col min="14588" max="14588" width="8.109375" style="1" customWidth="1"/>
    <col min="14589" max="14589" width="10" style="1" customWidth="1"/>
    <col min="14590" max="14590" width="16.6640625" style="1" customWidth="1"/>
    <col min="14591" max="14829" width="11.44140625" style="1"/>
    <col min="14830" max="14830" width="18.44140625" style="1" customWidth="1"/>
    <col min="14831" max="14831" width="15.33203125" style="1" customWidth="1"/>
    <col min="14832" max="14832" width="9.44140625" style="1" customWidth="1"/>
    <col min="14833" max="14833" width="8.88671875" style="1" customWidth="1"/>
    <col min="14834" max="14834" width="21.44140625" style="1" customWidth="1"/>
    <col min="14835" max="14835" width="7.44140625" style="1" customWidth="1"/>
    <col min="14836" max="14836" width="8.44140625" style="1" customWidth="1"/>
    <col min="14837" max="14837" width="9.33203125" style="1" customWidth="1"/>
    <col min="14838" max="14838" width="8.109375" style="1" customWidth="1"/>
    <col min="14839" max="14840" width="8.6640625" style="1" customWidth="1"/>
    <col min="14841" max="14841" width="19" style="1" customWidth="1"/>
    <col min="14842" max="14842" width="14.109375" style="1" customWidth="1"/>
    <col min="14843" max="14843" width="7.44140625" style="1" customWidth="1"/>
    <col min="14844" max="14844" width="8.109375" style="1" customWidth="1"/>
    <col min="14845" max="14845" width="10" style="1" customWidth="1"/>
    <col min="14846" max="14846" width="16.6640625" style="1" customWidth="1"/>
    <col min="14847" max="15085" width="11.44140625" style="1"/>
    <col min="15086" max="15086" width="18.44140625" style="1" customWidth="1"/>
    <col min="15087" max="15087" width="15.33203125" style="1" customWidth="1"/>
    <col min="15088" max="15088" width="9.44140625" style="1" customWidth="1"/>
    <col min="15089" max="15089" width="8.88671875" style="1" customWidth="1"/>
    <col min="15090" max="15090" width="21.44140625" style="1" customWidth="1"/>
    <col min="15091" max="15091" width="7.44140625" style="1" customWidth="1"/>
    <col min="15092" max="15092" width="8.44140625" style="1" customWidth="1"/>
    <col min="15093" max="15093" width="9.33203125" style="1" customWidth="1"/>
    <col min="15094" max="15094" width="8.109375" style="1" customWidth="1"/>
    <col min="15095" max="15096" width="8.6640625" style="1" customWidth="1"/>
    <col min="15097" max="15097" width="19" style="1" customWidth="1"/>
    <col min="15098" max="15098" width="14.109375" style="1" customWidth="1"/>
    <col min="15099" max="15099" width="7.44140625" style="1" customWidth="1"/>
    <col min="15100" max="15100" width="8.109375" style="1" customWidth="1"/>
    <col min="15101" max="15101" width="10" style="1" customWidth="1"/>
    <col min="15102" max="15102" width="16.6640625" style="1" customWidth="1"/>
    <col min="15103" max="15341" width="11.44140625" style="1"/>
    <col min="15342" max="15342" width="18.44140625" style="1" customWidth="1"/>
    <col min="15343" max="15343" width="15.33203125" style="1" customWidth="1"/>
    <col min="15344" max="15344" width="9.44140625" style="1" customWidth="1"/>
    <col min="15345" max="15345" width="8.88671875" style="1" customWidth="1"/>
    <col min="15346" max="15346" width="21.44140625" style="1" customWidth="1"/>
    <col min="15347" max="15347" width="7.44140625" style="1" customWidth="1"/>
    <col min="15348" max="15348" width="8.44140625" style="1" customWidth="1"/>
    <col min="15349" max="15349" width="9.33203125" style="1" customWidth="1"/>
    <col min="15350" max="15350" width="8.109375" style="1" customWidth="1"/>
    <col min="15351" max="15352" width="8.6640625" style="1" customWidth="1"/>
    <col min="15353" max="15353" width="19" style="1" customWidth="1"/>
    <col min="15354" max="15354" width="14.109375" style="1" customWidth="1"/>
    <col min="15355" max="15355" width="7.44140625" style="1" customWidth="1"/>
    <col min="15356" max="15356" width="8.109375" style="1" customWidth="1"/>
    <col min="15357" max="15357" width="10" style="1" customWidth="1"/>
    <col min="15358" max="15358" width="16.6640625" style="1" customWidth="1"/>
    <col min="15359" max="15597" width="11.44140625" style="1"/>
    <col min="15598" max="15598" width="18.44140625" style="1" customWidth="1"/>
    <col min="15599" max="15599" width="15.33203125" style="1" customWidth="1"/>
    <col min="15600" max="15600" width="9.44140625" style="1" customWidth="1"/>
    <col min="15601" max="15601" width="8.88671875" style="1" customWidth="1"/>
    <col min="15602" max="15602" width="21.44140625" style="1" customWidth="1"/>
    <col min="15603" max="15603" width="7.44140625" style="1" customWidth="1"/>
    <col min="15604" max="15604" width="8.44140625" style="1" customWidth="1"/>
    <col min="15605" max="15605" width="9.33203125" style="1" customWidth="1"/>
    <col min="15606" max="15606" width="8.109375" style="1" customWidth="1"/>
    <col min="15607" max="15608" width="8.6640625" style="1" customWidth="1"/>
    <col min="15609" max="15609" width="19" style="1" customWidth="1"/>
    <col min="15610" max="15610" width="14.109375" style="1" customWidth="1"/>
    <col min="15611" max="15611" width="7.44140625" style="1" customWidth="1"/>
    <col min="15612" max="15612" width="8.109375" style="1" customWidth="1"/>
    <col min="15613" max="15613" width="10" style="1" customWidth="1"/>
    <col min="15614" max="15614" width="16.6640625" style="1" customWidth="1"/>
    <col min="15615" max="15853" width="11.44140625" style="1"/>
    <col min="15854" max="15854" width="18.44140625" style="1" customWidth="1"/>
    <col min="15855" max="15855" width="15.33203125" style="1" customWidth="1"/>
    <col min="15856" max="15856" width="9.44140625" style="1" customWidth="1"/>
    <col min="15857" max="15857" width="8.88671875" style="1" customWidth="1"/>
    <col min="15858" max="15858" width="21.44140625" style="1" customWidth="1"/>
    <col min="15859" max="15859" width="7.44140625" style="1" customWidth="1"/>
    <col min="15860" max="15860" width="8.44140625" style="1" customWidth="1"/>
    <col min="15861" max="15861" width="9.33203125" style="1" customWidth="1"/>
    <col min="15862" max="15862" width="8.109375" style="1" customWidth="1"/>
    <col min="15863" max="15864" width="8.6640625" style="1" customWidth="1"/>
    <col min="15865" max="15865" width="19" style="1" customWidth="1"/>
    <col min="15866" max="15866" width="14.109375" style="1" customWidth="1"/>
    <col min="15867" max="15867" width="7.44140625" style="1" customWidth="1"/>
    <col min="15868" max="15868" width="8.109375" style="1" customWidth="1"/>
    <col min="15869" max="15869" width="10" style="1" customWidth="1"/>
    <col min="15870" max="15870" width="16.6640625" style="1" customWidth="1"/>
    <col min="15871" max="16109" width="11.44140625" style="1"/>
    <col min="16110" max="16110" width="18.44140625" style="1" customWidth="1"/>
    <col min="16111" max="16111" width="15.33203125" style="1" customWidth="1"/>
    <col min="16112" max="16112" width="9.44140625" style="1" customWidth="1"/>
    <col min="16113" max="16113" width="8.88671875" style="1" customWidth="1"/>
    <col min="16114" max="16114" width="21.44140625" style="1" customWidth="1"/>
    <col min="16115" max="16115" width="7.44140625" style="1" customWidth="1"/>
    <col min="16116" max="16116" width="8.44140625" style="1" customWidth="1"/>
    <col min="16117" max="16117" width="9.33203125" style="1" customWidth="1"/>
    <col min="16118" max="16118" width="8.109375" style="1" customWidth="1"/>
    <col min="16119" max="16120" width="8.6640625" style="1" customWidth="1"/>
    <col min="16121" max="16121" width="19" style="1" customWidth="1"/>
    <col min="16122" max="16122" width="14.109375" style="1" customWidth="1"/>
    <col min="16123" max="16123" width="7.44140625" style="1" customWidth="1"/>
    <col min="16124" max="16124" width="8.109375" style="1" customWidth="1"/>
    <col min="16125" max="16125" width="10" style="1" customWidth="1"/>
    <col min="16126" max="16126" width="16.6640625" style="1" customWidth="1"/>
    <col min="16127" max="16384" width="11.44140625" style="1"/>
  </cols>
  <sheetData>
    <row r="1" spans="1:16" x14ac:dyDescent="0.3">
      <c r="A1" s="43"/>
      <c r="B1" s="36"/>
      <c r="C1" s="36"/>
      <c r="D1" s="36"/>
      <c r="E1" s="36"/>
      <c r="F1" s="37"/>
      <c r="G1" s="38"/>
      <c r="H1" s="38"/>
      <c r="I1" s="85"/>
      <c r="J1" s="36"/>
      <c r="K1" s="36"/>
      <c r="L1" s="40"/>
      <c r="M1" s="40"/>
    </row>
    <row r="2" spans="1:16" ht="13.35" customHeight="1" x14ac:dyDescent="0.3">
      <c r="A2" s="2"/>
      <c r="B2" s="2"/>
      <c r="C2" s="2"/>
      <c r="D2" s="3"/>
      <c r="E2" s="3"/>
      <c r="F2" s="201" t="s">
        <v>8</v>
      </c>
      <c r="G2" s="202"/>
      <c r="H2" s="202"/>
      <c r="I2" s="193"/>
      <c r="J2" s="193"/>
      <c r="K2" s="193"/>
      <c r="L2" s="193"/>
      <c r="M2" s="193"/>
    </row>
    <row r="3" spans="1:16" ht="13.35" customHeight="1" x14ac:dyDescent="0.3">
      <c r="A3" s="2"/>
      <c r="B3" s="2"/>
      <c r="C3" s="2"/>
      <c r="D3" s="3"/>
      <c r="E3" s="3"/>
      <c r="F3" s="201" t="s">
        <v>0</v>
      </c>
      <c r="G3" s="202"/>
      <c r="H3" s="202"/>
      <c r="I3" s="194"/>
      <c r="J3" s="194"/>
      <c r="K3" s="194"/>
      <c r="L3" s="194"/>
      <c r="M3" s="194"/>
    </row>
    <row r="4" spans="1:16" ht="124.5" customHeight="1" x14ac:dyDescent="0.3">
      <c r="A4" s="2"/>
      <c r="B4" s="2"/>
      <c r="C4" s="2"/>
      <c r="D4" s="3"/>
      <c r="E4" s="3"/>
      <c r="F4" s="4"/>
      <c r="G4" s="5"/>
      <c r="H4" s="6"/>
      <c r="I4" s="195" t="s">
        <v>33</v>
      </c>
      <c r="J4" s="195"/>
      <c r="K4" s="195"/>
      <c r="L4" s="195"/>
      <c r="M4" s="195"/>
    </row>
    <row r="5" spans="1:16" ht="13.35" customHeight="1" x14ac:dyDescent="0.3">
      <c r="A5" s="3"/>
      <c r="B5" s="3"/>
      <c r="C5" s="3"/>
      <c r="D5" s="3"/>
      <c r="E5" s="3"/>
      <c r="F5" s="201" t="s">
        <v>7</v>
      </c>
      <c r="G5" s="202"/>
      <c r="H5" s="202"/>
      <c r="I5" s="196">
        <v>45850</v>
      </c>
      <c r="J5" s="196"/>
      <c r="K5" s="196"/>
      <c r="L5" s="196"/>
      <c r="M5" s="196"/>
    </row>
    <row r="6" spans="1:16" ht="13.35" customHeight="1" x14ac:dyDescent="0.3">
      <c r="A6" s="3"/>
      <c r="B6" s="3"/>
      <c r="C6" s="3"/>
      <c r="D6" s="3"/>
      <c r="E6" s="3"/>
      <c r="F6" s="201" t="s">
        <v>1</v>
      </c>
      <c r="G6" s="202"/>
      <c r="H6" s="202"/>
      <c r="I6" s="197"/>
      <c r="J6" s="197"/>
      <c r="K6" s="197"/>
      <c r="L6" s="197"/>
      <c r="M6" s="197"/>
    </row>
    <row r="7" spans="1:16" ht="15.75" customHeight="1" x14ac:dyDescent="0.3">
      <c r="A7" s="3"/>
      <c r="B7" s="3"/>
      <c r="C7" s="3"/>
      <c r="D7" s="3"/>
      <c r="E7" s="3"/>
      <c r="F7" s="4"/>
      <c r="G7" s="5"/>
      <c r="H7" s="6"/>
      <c r="I7" s="198"/>
      <c r="J7" s="198"/>
      <c r="K7" s="198"/>
      <c r="L7" s="198"/>
      <c r="M7" s="198"/>
    </row>
    <row r="8" spans="1:16" ht="13.35" customHeight="1" x14ac:dyDescent="0.3">
      <c r="A8" s="3"/>
      <c r="B8" s="3"/>
      <c r="C8" s="3"/>
      <c r="D8" s="3"/>
      <c r="E8" s="3"/>
      <c r="F8" s="201" t="s">
        <v>6</v>
      </c>
      <c r="G8" s="202"/>
      <c r="H8" s="202"/>
      <c r="I8" s="199" t="s">
        <v>32</v>
      </c>
      <c r="J8" s="199"/>
      <c r="K8" s="199"/>
      <c r="L8" s="199"/>
      <c r="M8" s="199"/>
    </row>
    <row r="9" spans="1:16" ht="12.75" customHeight="1" x14ac:dyDescent="0.3">
      <c r="A9" s="7"/>
      <c r="B9" s="7"/>
      <c r="C9" s="7"/>
      <c r="D9" s="3"/>
      <c r="E9" s="3"/>
      <c r="F9" s="201" t="s">
        <v>2</v>
      </c>
      <c r="G9" s="202"/>
      <c r="H9" s="202"/>
      <c r="I9" s="200"/>
      <c r="J9" s="200"/>
      <c r="K9" s="200"/>
      <c r="L9" s="200"/>
      <c r="M9" s="200"/>
    </row>
    <row r="10" spans="1:16" ht="15.75" hidden="1" customHeight="1" x14ac:dyDescent="0.3">
      <c r="A10" s="3"/>
      <c r="B10" s="3"/>
      <c r="C10" s="3"/>
      <c r="D10" s="3"/>
      <c r="E10" s="3"/>
      <c r="F10" s="204"/>
      <c r="G10" s="205"/>
      <c r="H10" s="205"/>
      <c r="I10" s="86"/>
      <c r="J10" s="9"/>
      <c r="K10" s="8"/>
    </row>
    <row r="11" spans="1:16" ht="26.25" hidden="1" customHeight="1" x14ac:dyDescent="0.3">
      <c r="A11" s="3"/>
      <c r="B11" s="3"/>
      <c r="C11" s="3"/>
      <c r="D11" s="205"/>
      <c r="E11" s="205"/>
      <c r="F11" s="205"/>
      <c r="G11" s="205"/>
      <c r="H11" s="205"/>
      <c r="I11" s="86"/>
      <c r="J11" s="8"/>
      <c r="K11" s="8"/>
    </row>
    <row r="12" spans="1:16" x14ac:dyDescent="0.3">
      <c r="A12" s="36"/>
      <c r="B12" s="36"/>
      <c r="C12" s="36"/>
      <c r="D12" s="36"/>
      <c r="E12" s="36"/>
      <c r="F12" s="37"/>
      <c r="G12" s="38"/>
      <c r="H12" s="38"/>
      <c r="I12" s="87"/>
      <c r="J12" s="39"/>
      <c r="K12" s="36"/>
      <c r="L12" s="40"/>
      <c r="M12" s="40"/>
    </row>
    <row r="13" spans="1:16" ht="38.25" customHeight="1" x14ac:dyDescent="0.3">
      <c r="A13" s="24" t="s">
        <v>3</v>
      </c>
      <c r="B13" s="203" t="s">
        <v>31</v>
      </c>
      <c r="C13" s="203"/>
      <c r="D13" s="203"/>
      <c r="E13" s="203"/>
      <c r="F13" s="25"/>
      <c r="G13" s="26"/>
      <c r="H13" s="27"/>
      <c r="I13" s="88"/>
      <c r="J13" s="29"/>
      <c r="K13" s="28"/>
      <c r="L13" s="30"/>
      <c r="M13" s="30"/>
    </row>
    <row r="14" spans="1:16" ht="26.4" x14ac:dyDescent="0.3">
      <c r="A14" s="24" t="s">
        <v>4</v>
      </c>
      <c r="B14" s="31" t="s">
        <v>68</v>
      </c>
      <c r="C14" s="31"/>
      <c r="D14" s="32"/>
      <c r="E14" s="32"/>
      <c r="F14" s="33"/>
      <c r="G14" s="32"/>
      <c r="H14" s="34"/>
      <c r="I14" s="88"/>
      <c r="J14" s="35"/>
      <c r="K14" s="28"/>
      <c r="L14" s="30"/>
      <c r="M14" s="30"/>
    </row>
    <row r="15" spans="1:16" x14ac:dyDescent="0.3">
      <c r="A15" s="95"/>
      <c r="B15" s="96"/>
      <c r="C15" s="96"/>
      <c r="D15" s="97"/>
      <c r="E15" s="97"/>
      <c r="F15" s="98"/>
      <c r="G15" s="97"/>
      <c r="H15" s="99"/>
      <c r="I15" s="100"/>
      <c r="J15" s="101"/>
      <c r="K15" s="102"/>
      <c r="L15" s="103"/>
      <c r="M15" s="103"/>
    </row>
    <row r="16" spans="1:16" s="10" customFormat="1" ht="30.6" x14ac:dyDescent="0.3">
      <c r="A16" s="41" t="s">
        <v>9</v>
      </c>
      <c r="B16" s="41" t="s">
        <v>10</v>
      </c>
      <c r="C16" s="41" t="s">
        <v>14</v>
      </c>
      <c r="D16" s="41" t="s">
        <v>11</v>
      </c>
      <c r="E16" s="41" t="s">
        <v>13</v>
      </c>
      <c r="F16" s="41" t="s">
        <v>34</v>
      </c>
      <c r="G16" s="41" t="s">
        <v>12</v>
      </c>
      <c r="H16" s="41" t="s">
        <v>35</v>
      </c>
      <c r="I16" s="89" t="s">
        <v>65</v>
      </c>
      <c r="J16" s="89" t="s">
        <v>43</v>
      </c>
      <c r="K16" s="83" t="s">
        <v>44</v>
      </c>
      <c r="L16" s="42" t="s">
        <v>64</v>
      </c>
      <c r="M16" s="41" t="s">
        <v>66</v>
      </c>
      <c r="N16" s="94" t="s">
        <v>15</v>
      </c>
      <c r="O16" s="191" t="s">
        <v>67</v>
      </c>
      <c r="P16" s="192"/>
    </row>
    <row r="17" spans="1:16" s="10" customFormat="1" x14ac:dyDescent="0.3">
      <c r="A17" s="53"/>
      <c r="B17" s="54"/>
      <c r="C17" s="55" t="s">
        <v>123</v>
      </c>
      <c r="D17" s="55" t="s">
        <v>74</v>
      </c>
      <c r="E17" s="55" t="s">
        <v>118</v>
      </c>
      <c r="F17" s="56" t="s">
        <v>36</v>
      </c>
      <c r="G17" s="55" t="s">
        <v>151</v>
      </c>
      <c r="H17" s="57">
        <v>120</v>
      </c>
      <c r="I17" s="93">
        <v>3</v>
      </c>
      <c r="J17" s="58">
        <f>Table116144914685165768081616224[[#This Row],[Coefficient]]*Table116144914685165768081616224[[#This Row],[Reizes Reps]]</f>
        <v>360</v>
      </c>
      <c r="K17" s="58">
        <v>1999</v>
      </c>
      <c r="L17" s="53" t="s">
        <v>129</v>
      </c>
      <c r="M17" s="60"/>
      <c r="N17" s="60"/>
      <c r="O17" s="92" t="s">
        <v>45</v>
      </c>
      <c r="P17" s="92" t="s">
        <v>46</v>
      </c>
    </row>
    <row r="18" spans="1:16" s="10" customFormat="1" x14ac:dyDescent="0.3">
      <c r="A18" s="53"/>
      <c r="B18" s="54"/>
      <c r="C18" s="55"/>
      <c r="D18" s="53"/>
      <c r="E18" s="53"/>
      <c r="F18" s="56" t="s">
        <v>37</v>
      </c>
      <c r="G18" s="55" t="s">
        <v>152</v>
      </c>
      <c r="H18" s="57">
        <v>60</v>
      </c>
      <c r="I18" s="93">
        <v>1.5</v>
      </c>
      <c r="J18" s="58">
        <f>Table116144914685165768081616224[[#This Row],[Coefficient]]*Table116144914685165768081616224[[#This Row],[Reizes Reps]]</f>
        <v>90</v>
      </c>
      <c r="K18" s="59"/>
      <c r="L18" s="53"/>
      <c r="M18" s="60"/>
      <c r="N18" s="60"/>
      <c r="O18" s="92" t="s">
        <v>47</v>
      </c>
      <c r="P18" s="92">
        <v>0.25</v>
      </c>
    </row>
    <row r="19" spans="1:16" s="10" customFormat="1" x14ac:dyDescent="0.3">
      <c r="A19" s="53"/>
      <c r="B19" s="54"/>
      <c r="C19" s="55"/>
      <c r="D19" s="53"/>
      <c r="E19" s="53"/>
      <c r="F19" s="56" t="s">
        <v>38</v>
      </c>
      <c r="G19" s="55" t="s">
        <v>164</v>
      </c>
      <c r="H19" s="57">
        <v>120</v>
      </c>
      <c r="I19" s="93">
        <v>2</v>
      </c>
      <c r="J19" s="58">
        <f>Table116144914685165768081616224[[#This Row],[Coefficient]]*Table116144914685165768081616224[[#This Row],[Reizes Reps]]</f>
        <v>240</v>
      </c>
      <c r="K19" s="59"/>
      <c r="L19" s="53"/>
      <c r="M19" s="60"/>
      <c r="N19" s="60"/>
      <c r="O19" s="92" t="s">
        <v>48</v>
      </c>
      <c r="P19" s="92">
        <v>0.5</v>
      </c>
    </row>
    <row r="20" spans="1:16" s="10" customFormat="1" x14ac:dyDescent="0.3">
      <c r="A20" s="53"/>
      <c r="B20" s="54"/>
      <c r="C20" s="55"/>
      <c r="D20" s="53"/>
      <c r="E20" s="53"/>
      <c r="F20" s="56" t="s">
        <v>39</v>
      </c>
      <c r="G20" s="55" t="s">
        <v>156</v>
      </c>
      <c r="H20" s="57">
        <v>99</v>
      </c>
      <c r="I20" s="93">
        <v>2.75</v>
      </c>
      <c r="J20" s="58">
        <f>Table116144914685165768081616224[[#This Row],[Coefficient]]*Table116144914685165768081616224[[#This Row],[Reizes Reps]]</f>
        <v>272.25</v>
      </c>
      <c r="K20" s="59"/>
      <c r="L20" s="53"/>
      <c r="M20" s="60"/>
      <c r="N20" s="60"/>
      <c r="O20" s="92" t="s">
        <v>49</v>
      </c>
      <c r="P20" s="92">
        <v>0.75</v>
      </c>
    </row>
    <row r="21" spans="1:16" s="10" customFormat="1" x14ac:dyDescent="0.3">
      <c r="A21" s="61"/>
      <c r="B21" s="62"/>
      <c r="C21" s="63"/>
      <c r="D21" s="61"/>
      <c r="E21" s="61"/>
      <c r="F21" s="64" t="s">
        <v>40</v>
      </c>
      <c r="G21" s="63" t="s">
        <v>152</v>
      </c>
      <c r="H21" s="65">
        <v>120</v>
      </c>
      <c r="I21" s="93">
        <v>1.5</v>
      </c>
      <c r="J21" s="58">
        <f>Table116144914685165768081616224[[#This Row],[Coefficient]]*Table116144914685165768081616224[[#This Row],[Reizes Reps]]</f>
        <v>180</v>
      </c>
      <c r="K21" s="66"/>
      <c r="L21" s="61"/>
      <c r="M21" s="67"/>
      <c r="N21" s="67"/>
      <c r="O21" s="92" t="s">
        <v>28</v>
      </c>
      <c r="P21" s="92">
        <v>1</v>
      </c>
    </row>
    <row r="22" spans="1:16" s="10" customFormat="1" x14ac:dyDescent="0.3">
      <c r="A22" s="77"/>
      <c r="B22" s="78"/>
      <c r="C22" s="79"/>
      <c r="D22" s="77"/>
      <c r="E22" s="77"/>
      <c r="F22" s="68" t="s">
        <v>41</v>
      </c>
      <c r="G22" s="79"/>
      <c r="H22" s="80"/>
      <c r="I22" s="81">
        <f ca="1">Table116144914685165768081616224[[#This Row],[Coefficient]]*Table116144914685165768081616224[[#This Row],[Svarbumbas svars
KB weight]]</f>
        <v>0</v>
      </c>
      <c r="J22" s="66">
        <f>J17+J18+J19+J20+J21</f>
        <v>1142.25</v>
      </c>
      <c r="K22" s="81"/>
      <c r="L22" s="77"/>
      <c r="M22" s="82"/>
      <c r="N22" s="82"/>
      <c r="O22" s="92" t="s">
        <v>42</v>
      </c>
      <c r="P22" s="92">
        <v>1.25</v>
      </c>
    </row>
    <row r="23" spans="1:16" s="10" customFormat="1" x14ac:dyDescent="0.3">
      <c r="A23" s="69"/>
      <c r="B23" s="70"/>
      <c r="C23" s="71" t="s">
        <v>22</v>
      </c>
      <c r="D23" s="71" t="s">
        <v>74</v>
      </c>
      <c r="E23" s="71" t="s">
        <v>75</v>
      </c>
      <c r="F23" s="72" t="s">
        <v>36</v>
      </c>
      <c r="G23" s="55" t="s">
        <v>155</v>
      </c>
      <c r="H23" s="73">
        <v>120</v>
      </c>
      <c r="I23" s="93">
        <v>2.5</v>
      </c>
      <c r="J23" s="74">
        <f>Table116144914685165768081616224[[#This Row],[Coefficient]]*Table116144914685165768081616224[[#This Row],[Reizes Reps]]</f>
        <v>300</v>
      </c>
      <c r="K23" s="125">
        <v>1991</v>
      </c>
      <c r="L23" s="69" t="s">
        <v>128</v>
      </c>
      <c r="M23" s="76"/>
      <c r="N23" s="76"/>
      <c r="O23" s="92" t="s">
        <v>27</v>
      </c>
      <c r="P23" s="92">
        <v>1.5</v>
      </c>
    </row>
    <row r="24" spans="1:16" s="10" customFormat="1" x14ac:dyDescent="0.3">
      <c r="A24" s="69"/>
      <c r="B24" s="70"/>
      <c r="C24" s="71"/>
      <c r="D24" s="69"/>
      <c r="E24" s="69"/>
      <c r="F24" s="72" t="s">
        <v>37</v>
      </c>
      <c r="G24" s="55" t="s">
        <v>160</v>
      </c>
      <c r="H24" s="73">
        <v>60</v>
      </c>
      <c r="I24" s="93">
        <v>1.25</v>
      </c>
      <c r="J24" s="74">
        <f>Table116144914685165768081616224[[#This Row],[Coefficient]]*Table116144914685165768081616224[[#This Row],[Reizes Reps]]</f>
        <v>75</v>
      </c>
      <c r="K24" s="75"/>
      <c r="L24" s="69"/>
      <c r="M24" s="76"/>
      <c r="N24" s="76"/>
      <c r="O24" s="92" t="s">
        <v>50</v>
      </c>
      <c r="P24" s="92">
        <v>1.75</v>
      </c>
    </row>
    <row r="25" spans="1:16" s="10" customFormat="1" x14ac:dyDescent="0.3">
      <c r="A25" s="69"/>
      <c r="B25" s="70"/>
      <c r="C25" s="71"/>
      <c r="D25" s="69"/>
      <c r="E25" s="69"/>
      <c r="F25" s="72" t="s">
        <v>38</v>
      </c>
      <c r="G25" s="55" t="s">
        <v>164</v>
      </c>
      <c r="H25" s="73">
        <v>77</v>
      </c>
      <c r="I25" s="93">
        <v>2</v>
      </c>
      <c r="J25" s="74">
        <f>Table116144914685165768081616224[[#This Row],[Coefficient]]*Table116144914685165768081616224[[#This Row],[Reizes Reps]]</f>
        <v>154</v>
      </c>
      <c r="K25" s="75"/>
      <c r="L25" s="69"/>
      <c r="M25" s="76"/>
      <c r="N25" s="76"/>
      <c r="O25" s="92" t="s">
        <v>26</v>
      </c>
      <c r="P25" s="92">
        <v>2</v>
      </c>
    </row>
    <row r="26" spans="1:16" s="10" customFormat="1" x14ac:dyDescent="0.3">
      <c r="A26" s="69"/>
      <c r="B26" s="70"/>
      <c r="C26" s="71"/>
      <c r="D26" s="69"/>
      <c r="E26" s="69"/>
      <c r="F26" s="72" t="s">
        <v>39</v>
      </c>
      <c r="G26" s="55" t="s">
        <v>152</v>
      </c>
      <c r="H26" s="73">
        <v>105</v>
      </c>
      <c r="I26" s="93">
        <v>1.5</v>
      </c>
      <c r="J26" s="74">
        <f>Table116144914685165768081616224[[#This Row],[Coefficient]]*Table116144914685165768081616224[[#This Row],[Reizes Reps]]</f>
        <v>157.5</v>
      </c>
      <c r="K26" s="75"/>
      <c r="L26" s="69"/>
      <c r="M26" s="76"/>
      <c r="N26" s="76"/>
      <c r="O26" s="92" t="s">
        <v>51</v>
      </c>
      <c r="P26" s="92">
        <v>2.25</v>
      </c>
    </row>
    <row r="27" spans="1:16" s="10" customFormat="1" x14ac:dyDescent="0.3">
      <c r="A27" s="69"/>
      <c r="B27" s="70"/>
      <c r="C27" s="71"/>
      <c r="D27" s="69"/>
      <c r="E27" s="69"/>
      <c r="F27" s="72" t="s">
        <v>40</v>
      </c>
      <c r="G27" s="63" t="s">
        <v>152</v>
      </c>
      <c r="H27" s="73">
        <v>71</v>
      </c>
      <c r="I27" s="93">
        <v>1.5</v>
      </c>
      <c r="J27" s="74">
        <f>Table116144914685165768081616224[[#This Row],[Coefficient]]*Table116144914685165768081616224[[#This Row],[Reizes Reps]]</f>
        <v>106.5</v>
      </c>
      <c r="K27" s="75"/>
      <c r="L27" s="69"/>
      <c r="M27" s="76"/>
      <c r="N27" s="76"/>
      <c r="O27" s="92" t="s">
        <v>52</v>
      </c>
      <c r="P27" s="92">
        <v>2.5</v>
      </c>
    </row>
    <row r="28" spans="1:16" s="10" customFormat="1" x14ac:dyDescent="0.3">
      <c r="A28" s="77"/>
      <c r="B28" s="78"/>
      <c r="C28" s="79"/>
      <c r="D28" s="77"/>
      <c r="E28" s="77"/>
      <c r="F28" s="84" t="s">
        <v>41</v>
      </c>
      <c r="G28" s="79"/>
      <c r="H28" s="80"/>
      <c r="I28" s="80"/>
      <c r="J28" s="75">
        <f>J23+J24+J25+J26+J27</f>
        <v>793</v>
      </c>
      <c r="K28" s="81"/>
      <c r="L28" s="77"/>
      <c r="M28" s="82"/>
      <c r="N28" s="82"/>
      <c r="O28" s="92" t="s">
        <v>53</v>
      </c>
      <c r="P28" s="92">
        <v>2.75</v>
      </c>
    </row>
    <row r="29" spans="1:16" s="10" customFormat="1" x14ac:dyDescent="0.3">
      <c r="A29" s="53"/>
      <c r="B29" s="54"/>
      <c r="C29" s="71" t="s">
        <v>22</v>
      </c>
      <c r="D29" s="55" t="s">
        <v>82</v>
      </c>
      <c r="E29" s="55" t="s">
        <v>88</v>
      </c>
      <c r="F29" s="56" t="s">
        <v>36</v>
      </c>
      <c r="G29" s="55" t="s">
        <v>156</v>
      </c>
      <c r="H29" s="57">
        <v>120</v>
      </c>
      <c r="I29" s="93">
        <v>2.75</v>
      </c>
      <c r="J29" s="122">
        <f>Table116144914685165768081616224[[#This Row],[Coefficient]]*Table116144914685165768081616224[[#This Row],[Reizes Reps]]</f>
        <v>330</v>
      </c>
      <c r="K29" s="125">
        <v>1988</v>
      </c>
      <c r="L29" s="53" t="s">
        <v>135</v>
      </c>
      <c r="M29" s="60"/>
      <c r="N29" s="60"/>
      <c r="O29" s="92" t="s">
        <v>25</v>
      </c>
      <c r="P29" s="92">
        <v>3</v>
      </c>
    </row>
    <row r="30" spans="1:16" s="10" customFormat="1" x14ac:dyDescent="0.3">
      <c r="A30" s="53"/>
      <c r="B30" s="54"/>
      <c r="C30" s="55"/>
      <c r="D30" s="53"/>
      <c r="E30" s="53"/>
      <c r="F30" s="56" t="s">
        <v>37</v>
      </c>
      <c r="G30" s="55" t="s">
        <v>162</v>
      </c>
      <c r="H30" s="57">
        <v>60</v>
      </c>
      <c r="I30" s="93">
        <v>1.75</v>
      </c>
      <c r="J30" s="122">
        <f>Table116144914685165768081616224[[#This Row],[Coefficient]]*Table116144914685165768081616224[[#This Row],[Reizes Reps]]</f>
        <v>105</v>
      </c>
      <c r="K30" s="59"/>
      <c r="L30" s="53"/>
      <c r="M30" s="60"/>
      <c r="N30" s="60"/>
      <c r="O30" s="92" t="s">
        <v>54</v>
      </c>
      <c r="P30" s="92">
        <v>3.25</v>
      </c>
    </row>
    <row r="31" spans="1:16" s="10" customFormat="1" x14ac:dyDescent="0.3">
      <c r="A31" s="53"/>
      <c r="B31" s="54"/>
      <c r="C31" s="55"/>
      <c r="D31" s="53"/>
      <c r="E31" s="53"/>
      <c r="F31" s="56" t="s">
        <v>38</v>
      </c>
      <c r="G31" s="55" t="s">
        <v>163</v>
      </c>
      <c r="H31" s="57">
        <v>120</v>
      </c>
      <c r="I31" s="93">
        <v>1.75</v>
      </c>
      <c r="J31" s="122">
        <f>Table116144914685165768081616224[[#This Row],[Coefficient]]*Table116144914685165768081616224[[#This Row],[Reizes Reps]]</f>
        <v>210</v>
      </c>
      <c r="K31" s="59"/>
      <c r="L31" s="53"/>
      <c r="M31" s="60"/>
      <c r="N31" s="60"/>
      <c r="O31" s="92" t="s">
        <v>55</v>
      </c>
      <c r="P31" s="92">
        <v>3.5</v>
      </c>
    </row>
    <row r="32" spans="1:16" s="10" customFormat="1" x14ac:dyDescent="0.3">
      <c r="A32" s="53"/>
      <c r="B32" s="54"/>
      <c r="C32" s="55"/>
      <c r="D32" s="53"/>
      <c r="E32" s="53"/>
      <c r="F32" s="56" t="s">
        <v>39</v>
      </c>
      <c r="G32" s="55" t="s">
        <v>157</v>
      </c>
      <c r="H32" s="57">
        <v>85</v>
      </c>
      <c r="I32" s="93">
        <v>2.25</v>
      </c>
      <c r="J32" s="122">
        <f>Table116144914685165768081616224[[#This Row],[Coefficient]]*Table116144914685165768081616224[[#This Row],[Reizes Reps]]</f>
        <v>191.25</v>
      </c>
      <c r="K32" s="59"/>
      <c r="L32" s="53"/>
      <c r="M32" s="60"/>
      <c r="N32" s="60"/>
      <c r="O32" s="92" t="s">
        <v>56</v>
      </c>
      <c r="P32" s="92">
        <v>3.75</v>
      </c>
    </row>
    <row r="33" spans="1:16" s="10" customFormat="1" x14ac:dyDescent="0.3">
      <c r="A33" s="53"/>
      <c r="B33" s="54"/>
      <c r="C33" s="55"/>
      <c r="D33" s="53"/>
      <c r="E33" s="53"/>
      <c r="F33" s="56" t="s">
        <v>40</v>
      </c>
      <c r="G33" s="63" t="s">
        <v>163</v>
      </c>
      <c r="H33" s="57">
        <v>91</v>
      </c>
      <c r="I33" s="93">
        <v>1.75</v>
      </c>
      <c r="J33" s="122">
        <f>Table116144914685165768081616224[[#This Row],[Coefficient]]*Table116144914685165768081616224[[#This Row],[Reizes Reps]]</f>
        <v>159.25</v>
      </c>
      <c r="K33" s="59"/>
      <c r="L33" s="53"/>
      <c r="M33" s="60"/>
      <c r="N33" s="60"/>
      <c r="O33" s="92" t="s">
        <v>29</v>
      </c>
      <c r="P33" s="92">
        <v>4</v>
      </c>
    </row>
    <row r="34" spans="1:16" s="10" customFormat="1" x14ac:dyDescent="0.3">
      <c r="A34" s="77"/>
      <c r="B34" s="78"/>
      <c r="C34" s="79"/>
      <c r="D34" s="77"/>
      <c r="E34" s="77"/>
      <c r="F34" s="123" t="s">
        <v>41</v>
      </c>
      <c r="G34" s="79"/>
      <c r="H34" s="80"/>
      <c r="I34" s="80"/>
      <c r="J34" s="75">
        <f>J29+J30+J31+J32+J33</f>
        <v>995.5</v>
      </c>
      <c r="K34" s="81"/>
      <c r="L34" s="77"/>
      <c r="M34" s="82"/>
      <c r="N34" s="82"/>
      <c r="O34" s="92" t="s">
        <v>57</v>
      </c>
      <c r="P34" s="92">
        <v>4.25</v>
      </c>
    </row>
  </sheetData>
  <mergeCells count="19">
    <mergeCell ref="F9:H9"/>
    <mergeCell ref="I9:M9"/>
    <mergeCell ref="F2:H2"/>
    <mergeCell ref="I2:M2"/>
    <mergeCell ref="F3:H3"/>
    <mergeCell ref="I3:M3"/>
    <mergeCell ref="I4:M4"/>
    <mergeCell ref="F5:H5"/>
    <mergeCell ref="I5:M5"/>
    <mergeCell ref="F6:H6"/>
    <mergeCell ref="I6:M6"/>
    <mergeCell ref="I7:M7"/>
    <mergeCell ref="F8:H8"/>
    <mergeCell ref="I8:M8"/>
    <mergeCell ref="F10:H10"/>
    <mergeCell ref="D11:E11"/>
    <mergeCell ref="F11:H11"/>
    <mergeCell ref="B13:E13"/>
    <mergeCell ref="O16:P16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6B264-4253-4FB6-89EE-0AF2B83C1A7C}">
  <dimension ref="A1:P55"/>
  <sheetViews>
    <sheetView topLeftCell="A8" workbookViewId="0">
      <selection activeCell="J22" sqref="J22"/>
    </sheetView>
  </sheetViews>
  <sheetFormatPr defaultColWidth="11.44140625" defaultRowHeight="14.4" x14ac:dyDescent="0.3"/>
  <cols>
    <col min="1" max="1" width="11.77734375" style="11" customWidth="1"/>
    <col min="2" max="2" width="20.5546875" style="11" customWidth="1"/>
    <col min="3" max="3" width="14.88671875" style="11" customWidth="1"/>
    <col min="4" max="4" width="10.33203125" style="11" customWidth="1"/>
    <col min="5" max="5" width="21.88671875" style="11" customWidth="1"/>
    <col min="6" max="6" width="21.44140625" style="12" customWidth="1"/>
    <col min="7" max="7" width="9.33203125" style="11" customWidth="1"/>
    <col min="8" max="8" width="8.44140625" style="13" customWidth="1"/>
    <col min="9" max="9" width="9.33203125" style="91" customWidth="1"/>
    <col min="10" max="10" width="8.6640625" style="11" customWidth="1"/>
    <col min="11" max="11" width="9" style="11" customWidth="1"/>
    <col min="12" max="12" width="8.109375" style="1" customWidth="1"/>
    <col min="13" max="13" width="8" style="1" customWidth="1"/>
    <col min="14" max="237" width="11.44140625" style="1"/>
    <col min="238" max="238" width="18.44140625" style="1" customWidth="1"/>
    <col min="239" max="239" width="15.33203125" style="1" customWidth="1"/>
    <col min="240" max="240" width="9.44140625" style="1" customWidth="1"/>
    <col min="241" max="241" width="8.88671875" style="1" customWidth="1"/>
    <col min="242" max="242" width="21.44140625" style="1" customWidth="1"/>
    <col min="243" max="243" width="7.44140625" style="1" customWidth="1"/>
    <col min="244" max="244" width="8.44140625" style="1" customWidth="1"/>
    <col min="245" max="245" width="9.33203125" style="1" customWidth="1"/>
    <col min="246" max="246" width="8.109375" style="1" customWidth="1"/>
    <col min="247" max="248" width="8.6640625" style="1" customWidth="1"/>
    <col min="249" max="249" width="19" style="1" customWidth="1"/>
    <col min="250" max="250" width="14.109375" style="1" customWidth="1"/>
    <col min="251" max="251" width="7.44140625" style="1" customWidth="1"/>
    <col min="252" max="252" width="8.109375" style="1" customWidth="1"/>
    <col min="253" max="253" width="10" style="1" customWidth="1"/>
    <col min="254" max="254" width="16.6640625" style="1" customWidth="1"/>
    <col min="255" max="493" width="11.44140625" style="1"/>
    <col min="494" max="494" width="18.44140625" style="1" customWidth="1"/>
    <col min="495" max="495" width="15.33203125" style="1" customWidth="1"/>
    <col min="496" max="496" width="9.44140625" style="1" customWidth="1"/>
    <col min="497" max="497" width="8.88671875" style="1" customWidth="1"/>
    <col min="498" max="498" width="21.44140625" style="1" customWidth="1"/>
    <col min="499" max="499" width="7.44140625" style="1" customWidth="1"/>
    <col min="500" max="500" width="8.44140625" style="1" customWidth="1"/>
    <col min="501" max="501" width="9.33203125" style="1" customWidth="1"/>
    <col min="502" max="502" width="8.109375" style="1" customWidth="1"/>
    <col min="503" max="504" width="8.6640625" style="1" customWidth="1"/>
    <col min="505" max="505" width="19" style="1" customWidth="1"/>
    <col min="506" max="506" width="14.109375" style="1" customWidth="1"/>
    <col min="507" max="507" width="7.44140625" style="1" customWidth="1"/>
    <col min="508" max="508" width="8.109375" style="1" customWidth="1"/>
    <col min="509" max="509" width="10" style="1" customWidth="1"/>
    <col min="510" max="510" width="16.6640625" style="1" customWidth="1"/>
    <col min="511" max="749" width="11.44140625" style="1"/>
    <col min="750" max="750" width="18.44140625" style="1" customWidth="1"/>
    <col min="751" max="751" width="15.33203125" style="1" customWidth="1"/>
    <col min="752" max="752" width="9.44140625" style="1" customWidth="1"/>
    <col min="753" max="753" width="8.88671875" style="1" customWidth="1"/>
    <col min="754" max="754" width="21.44140625" style="1" customWidth="1"/>
    <col min="755" max="755" width="7.44140625" style="1" customWidth="1"/>
    <col min="756" max="756" width="8.44140625" style="1" customWidth="1"/>
    <col min="757" max="757" width="9.33203125" style="1" customWidth="1"/>
    <col min="758" max="758" width="8.109375" style="1" customWidth="1"/>
    <col min="759" max="760" width="8.6640625" style="1" customWidth="1"/>
    <col min="761" max="761" width="19" style="1" customWidth="1"/>
    <col min="762" max="762" width="14.109375" style="1" customWidth="1"/>
    <col min="763" max="763" width="7.44140625" style="1" customWidth="1"/>
    <col min="764" max="764" width="8.109375" style="1" customWidth="1"/>
    <col min="765" max="765" width="10" style="1" customWidth="1"/>
    <col min="766" max="766" width="16.6640625" style="1" customWidth="1"/>
    <col min="767" max="1005" width="11.44140625" style="1"/>
    <col min="1006" max="1006" width="18.44140625" style="1" customWidth="1"/>
    <col min="1007" max="1007" width="15.33203125" style="1" customWidth="1"/>
    <col min="1008" max="1008" width="9.44140625" style="1" customWidth="1"/>
    <col min="1009" max="1009" width="8.88671875" style="1" customWidth="1"/>
    <col min="1010" max="1010" width="21.44140625" style="1" customWidth="1"/>
    <col min="1011" max="1011" width="7.44140625" style="1" customWidth="1"/>
    <col min="1012" max="1012" width="8.44140625" style="1" customWidth="1"/>
    <col min="1013" max="1013" width="9.33203125" style="1" customWidth="1"/>
    <col min="1014" max="1014" width="8.109375" style="1" customWidth="1"/>
    <col min="1015" max="1016" width="8.6640625" style="1" customWidth="1"/>
    <col min="1017" max="1017" width="19" style="1" customWidth="1"/>
    <col min="1018" max="1018" width="14.109375" style="1" customWidth="1"/>
    <col min="1019" max="1019" width="7.44140625" style="1" customWidth="1"/>
    <col min="1020" max="1020" width="8.109375" style="1" customWidth="1"/>
    <col min="1021" max="1021" width="10" style="1" customWidth="1"/>
    <col min="1022" max="1022" width="16.6640625" style="1" customWidth="1"/>
    <col min="1023" max="1261" width="11.44140625" style="1"/>
    <col min="1262" max="1262" width="18.44140625" style="1" customWidth="1"/>
    <col min="1263" max="1263" width="15.33203125" style="1" customWidth="1"/>
    <col min="1264" max="1264" width="9.44140625" style="1" customWidth="1"/>
    <col min="1265" max="1265" width="8.88671875" style="1" customWidth="1"/>
    <col min="1266" max="1266" width="21.44140625" style="1" customWidth="1"/>
    <col min="1267" max="1267" width="7.44140625" style="1" customWidth="1"/>
    <col min="1268" max="1268" width="8.44140625" style="1" customWidth="1"/>
    <col min="1269" max="1269" width="9.33203125" style="1" customWidth="1"/>
    <col min="1270" max="1270" width="8.109375" style="1" customWidth="1"/>
    <col min="1271" max="1272" width="8.6640625" style="1" customWidth="1"/>
    <col min="1273" max="1273" width="19" style="1" customWidth="1"/>
    <col min="1274" max="1274" width="14.109375" style="1" customWidth="1"/>
    <col min="1275" max="1275" width="7.44140625" style="1" customWidth="1"/>
    <col min="1276" max="1276" width="8.109375" style="1" customWidth="1"/>
    <col min="1277" max="1277" width="10" style="1" customWidth="1"/>
    <col min="1278" max="1278" width="16.6640625" style="1" customWidth="1"/>
    <col min="1279" max="1517" width="11.44140625" style="1"/>
    <col min="1518" max="1518" width="18.44140625" style="1" customWidth="1"/>
    <col min="1519" max="1519" width="15.33203125" style="1" customWidth="1"/>
    <col min="1520" max="1520" width="9.44140625" style="1" customWidth="1"/>
    <col min="1521" max="1521" width="8.88671875" style="1" customWidth="1"/>
    <col min="1522" max="1522" width="21.44140625" style="1" customWidth="1"/>
    <col min="1523" max="1523" width="7.44140625" style="1" customWidth="1"/>
    <col min="1524" max="1524" width="8.44140625" style="1" customWidth="1"/>
    <col min="1525" max="1525" width="9.33203125" style="1" customWidth="1"/>
    <col min="1526" max="1526" width="8.109375" style="1" customWidth="1"/>
    <col min="1527" max="1528" width="8.6640625" style="1" customWidth="1"/>
    <col min="1529" max="1529" width="19" style="1" customWidth="1"/>
    <col min="1530" max="1530" width="14.109375" style="1" customWidth="1"/>
    <col min="1531" max="1531" width="7.44140625" style="1" customWidth="1"/>
    <col min="1532" max="1532" width="8.109375" style="1" customWidth="1"/>
    <col min="1533" max="1533" width="10" style="1" customWidth="1"/>
    <col min="1534" max="1534" width="16.6640625" style="1" customWidth="1"/>
    <col min="1535" max="1773" width="11.44140625" style="1"/>
    <col min="1774" max="1774" width="18.44140625" style="1" customWidth="1"/>
    <col min="1775" max="1775" width="15.33203125" style="1" customWidth="1"/>
    <col min="1776" max="1776" width="9.44140625" style="1" customWidth="1"/>
    <col min="1777" max="1777" width="8.88671875" style="1" customWidth="1"/>
    <col min="1778" max="1778" width="21.44140625" style="1" customWidth="1"/>
    <col min="1779" max="1779" width="7.44140625" style="1" customWidth="1"/>
    <col min="1780" max="1780" width="8.44140625" style="1" customWidth="1"/>
    <col min="1781" max="1781" width="9.33203125" style="1" customWidth="1"/>
    <col min="1782" max="1782" width="8.109375" style="1" customWidth="1"/>
    <col min="1783" max="1784" width="8.6640625" style="1" customWidth="1"/>
    <col min="1785" max="1785" width="19" style="1" customWidth="1"/>
    <col min="1786" max="1786" width="14.109375" style="1" customWidth="1"/>
    <col min="1787" max="1787" width="7.44140625" style="1" customWidth="1"/>
    <col min="1788" max="1788" width="8.109375" style="1" customWidth="1"/>
    <col min="1789" max="1789" width="10" style="1" customWidth="1"/>
    <col min="1790" max="1790" width="16.6640625" style="1" customWidth="1"/>
    <col min="1791" max="2029" width="11.44140625" style="1"/>
    <col min="2030" max="2030" width="18.44140625" style="1" customWidth="1"/>
    <col min="2031" max="2031" width="15.33203125" style="1" customWidth="1"/>
    <col min="2032" max="2032" width="9.44140625" style="1" customWidth="1"/>
    <col min="2033" max="2033" width="8.88671875" style="1" customWidth="1"/>
    <col min="2034" max="2034" width="21.44140625" style="1" customWidth="1"/>
    <col min="2035" max="2035" width="7.44140625" style="1" customWidth="1"/>
    <col min="2036" max="2036" width="8.44140625" style="1" customWidth="1"/>
    <col min="2037" max="2037" width="9.33203125" style="1" customWidth="1"/>
    <col min="2038" max="2038" width="8.109375" style="1" customWidth="1"/>
    <col min="2039" max="2040" width="8.6640625" style="1" customWidth="1"/>
    <col min="2041" max="2041" width="19" style="1" customWidth="1"/>
    <col min="2042" max="2042" width="14.109375" style="1" customWidth="1"/>
    <col min="2043" max="2043" width="7.44140625" style="1" customWidth="1"/>
    <col min="2044" max="2044" width="8.109375" style="1" customWidth="1"/>
    <col min="2045" max="2045" width="10" style="1" customWidth="1"/>
    <col min="2046" max="2046" width="16.6640625" style="1" customWidth="1"/>
    <col min="2047" max="2285" width="11.44140625" style="1"/>
    <col min="2286" max="2286" width="18.44140625" style="1" customWidth="1"/>
    <col min="2287" max="2287" width="15.33203125" style="1" customWidth="1"/>
    <col min="2288" max="2288" width="9.44140625" style="1" customWidth="1"/>
    <col min="2289" max="2289" width="8.88671875" style="1" customWidth="1"/>
    <col min="2290" max="2290" width="21.44140625" style="1" customWidth="1"/>
    <col min="2291" max="2291" width="7.44140625" style="1" customWidth="1"/>
    <col min="2292" max="2292" width="8.44140625" style="1" customWidth="1"/>
    <col min="2293" max="2293" width="9.33203125" style="1" customWidth="1"/>
    <col min="2294" max="2294" width="8.109375" style="1" customWidth="1"/>
    <col min="2295" max="2296" width="8.6640625" style="1" customWidth="1"/>
    <col min="2297" max="2297" width="19" style="1" customWidth="1"/>
    <col min="2298" max="2298" width="14.109375" style="1" customWidth="1"/>
    <col min="2299" max="2299" width="7.44140625" style="1" customWidth="1"/>
    <col min="2300" max="2300" width="8.109375" style="1" customWidth="1"/>
    <col min="2301" max="2301" width="10" style="1" customWidth="1"/>
    <col min="2302" max="2302" width="16.6640625" style="1" customWidth="1"/>
    <col min="2303" max="2541" width="11.44140625" style="1"/>
    <col min="2542" max="2542" width="18.44140625" style="1" customWidth="1"/>
    <col min="2543" max="2543" width="15.33203125" style="1" customWidth="1"/>
    <col min="2544" max="2544" width="9.44140625" style="1" customWidth="1"/>
    <col min="2545" max="2545" width="8.88671875" style="1" customWidth="1"/>
    <col min="2546" max="2546" width="21.44140625" style="1" customWidth="1"/>
    <col min="2547" max="2547" width="7.44140625" style="1" customWidth="1"/>
    <col min="2548" max="2548" width="8.44140625" style="1" customWidth="1"/>
    <col min="2549" max="2549" width="9.33203125" style="1" customWidth="1"/>
    <col min="2550" max="2550" width="8.109375" style="1" customWidth="1"/>
    <col min="2551" max="2552" width="8.6640625" style="1" customWidth="1"/>
    <col min="2553" max="2553" width="19" style="1" customWidth="1"/>
    <col min="2554" max="2554" width="14.109375" style="1" customWidth="1"/>
    <col min="2555" max="2555" width="7.44140625" style="1" customWidth="1"/>
    <col min="2556" max="2556" width="8.109375" style="1" customWidth="1"/>
    <col min="2557" max="2557" width="10" style="1" customWidth="1"/>
    <col min="2558" max="2558" width="16.6640625" style="1" customWidth="1"/>
    <col min="2559" max="2797" width="11.44140625" style="1"/>
    <col min="2798" max="2798" width="18.44140625" style="1" customWidth="1"/>
    <col min="2799" max="2799" width="15.33203125" style="1" customWidth="1"/>
    <col min="2800" max="2800" width="9.44140625" style="1" customWidth="1"/>
    <col min="2801" max="2801" width="8.88671875" style="1" customWidth="1"/>
    <col min="2802" max="2802" width="21.44140625" style="1" customWidth="1"/>
    <col min="2803" max="2803" width="7.44140625" style="1" customWidth="1"/>
    <col min="2804" max="2804" width="8.44140625" style="1" customWidth="1"/>
    <col min="2805" max="2805" width="9.33203125" style="1" customWidth="1"/>
    <col min="2806" max="2806" width="8.109375" style="1" customWidth="1"/>
    <col min="2807" max="2808" width="8.6640625" style="1" customWidth="1"/>
    <col min="2809" max="2809" width="19" style="1" customWidth="1"/>
    <col min="2810" max="2810" width="14.109375" style="1" customWidth="1"/>
    <col min="2811" max="2811" width="7.44140625" style="1" customWidth="1"/>
    <col min="2812" max="2812" width="8.109375" style="1" customWidth="1"/>
    <col min="2813" max="2813" width="10" style="1" customWidth="1"/>
    <col min="2814" max="2814" width="16.6640625" style="1" customWidth="1"/>
    <col min="2815" max="3053" width="11.44140625" style="1"/>
    <col min="3054" max="3054" width="18.44140625" style="1" customWidth="1"/>
    <col min="3055" max="3055" width="15.33203125" style="1" customWidth="1"/>
    <col min="3056" max="3056" width="9.44140625" style="1" customWidth="1"/>
    <col min="3057" max="3057" width="8.88671875" style="1" customWidth="1"/>
    <col min="3058" max="3058" width="21.44140625" style="1" customWidth="1"/>
    <col min="3059" max="3059" width="7.44140625" style="1" customWidth="1"/>
    <col min="3060" max="3060" width="8.44140625" style="1" customWidth="1"/>
    <col min="3061" max="3061" width="9.33203125" style="1" customWidth="1"/>
    <col min="3062" max="3062" width="8.109375" style="1" customWidth="1"/>
    <col min="3063" max="3064" width="8.6640625" style="1" customWidth="1"/>
    <col min="3065" max="3065" width="19" style="1" customWidth="1"/>
    <col min="3066" max="3066" width="14.109375" style="1" customWidth="1"/>
    <col min="3067" max="3067" width="7.44140625" style="1" customWidth="1"/>
    <col min="3068" max="3068" width="8.109375" style="1" customWidth="1"/>
    <col min="3069" max="3069" width="10" style="1" customWidth="1"/>
    <col min="3070" max="3070" width="16.6640625" style="1" customWidth="1"/>
    <col min="3071" max="3309" width="11.44140625" style="1"/>
    <col min="3310" max="3310" width="18.44140625" style="1" customWidth="1"/>
    <col min="3311" max="3311" width="15.33203125" style="1" customWidth="1"/>
    <col min="3312" max="3312" width="9.44140625" style="1" customWidth="1"/>
    <col min="3313" max="3313" width="8.88671875" style="1" customWidth="1"/>
    <col min="3314" max="3314" width="21.44140625" style="1" customWidth="1"/>
    <col min="3315" max="3315" width="7.44140625" style="1" customWidth="1"/>
    <col min="3316" max="3316" width="8.44140625" style="1" customWidth="1"/>
    <col min="3317" max="3317" width="9.33203125" style="1" customWidth="1"/>
    <col min="3318" max="3318" width="8.109375" style="1" customWidth="1"/>
    <col min="3319" max="3320" width="8.6640625" style="1" customWidth="1"/>
    <col min="3321" max="3321" width="19" style="1" customWidth="1"/>
    <col min="3322" max="3322" width="14.109375" style="1" customWidth="1"/>
    <col min="3323" max="3323" width="7.44140625" style="1" customWidth="1"/>
    <col min="3324" max="3324" width="8.109375" style="1" customWidth="1"/>
    <col min="3325" max="3325" width="10" style="1" customWidth="1"/>
    <col min="3326" max="3326" width="16.6640625" style="1" customWidth="1"/>
    <col min="3327" max="3565" width="11.44140625" style="1"/>
    <col min="3566" max="3566" width="18.44140625" style="1" customWidth="1"/>
    <col min="3567" max="3567" width="15.33203125" style="1" customWidth="1"/>
    <col min="3568" max="3568" width="9.44140625" style="1" customWidth="1"/>
    <col min="3569" max="3569" width="8.88671875" style="1" customWidth="1"/>
    <col min="3570" max="3570" width="21.44140625" style="1" customWidth="1"/>
    <col min="3571" max="3571" width="7.44140625" style="1" customWidth="1"/>
    <col min="3572" max="3572" width="8.44140625" style="1" customWidth="1"/>
    <col min="3573" max="3573" width="9.33203125" style="1" customWidth="1"/>
    <col min="3574" max="3574" width="8.109375" style="1" customWidth="1"/>
    <col min="3575" max="3576" width="8.6640625" style="1" customWidth="1"/>
    <col min="3577" max="3577" width="19" style="1" customWidth="1"/>
    <col min="3578" max="3578" width="14.109375" style="1" customWidth="1"/>
    <col min="3579" max="3579" width="7.44140625" style="1" customWidth="1"/>
    <col min="3580" max="3580" width="8.109375" style="1" customWidth="1"/>
    <col min="3581" max="3581" width="10" style="1" customWidth="1"/>
    <col min="3582" max="3582" width="16.6640625" style="1" customWidth="1"/>
    <col min="3583" max="3821" width="11.44140625" style="1"/>
    <col min="3822" max="3822" width="18.44140625" style="1" customWidth="1"/>
    <col min="3823" max="3823" width="15.33203125" style="1" customWidth="1"/>
    <col min="3824" max="3824" width="9.44140625" style="1" customWidth="1"/>
    <col min="3825" max="3825" width="8.88671875" style="1" customWidth="1"/>
    <col min="3826" max="3826" width="21.44140625" style="1" customWidth="1"/>
    <col min="3827" max="3827" width="7.44140625" style="1" customWidth="1"/>
    <col min="3828" max="3828" width="8.44140625" style="1" customWidth="1"/>
    <col min="3829" max="3829" width="9.33203125" style="1" customWidth="1"/>
    <col min="3830" max="3830" width="8.109375" style="1" customWidth="1"/>
    <col min="3831" max="3832" width="8.6640625" style="1" customWidth="1"/>
    <col min="3833" max="3833" width="19" style="1" customWidth="1"/>
    <col min="3834" max="3834" width="14.109375" style="1" customWidth="1"/>
    <col min="3835" max="3835" width="7.44140625" style="1" customWidth="1"/>
    <col min="3836" max="3836" width="8.109375" style="1" customWidth="1"/>
    <col min="3837" max="3837" width="10" style="1" customWidth="1"/>
    <col min="3838" max="3838" width="16.6640625" style="1" customWidth="1"/>
    <col min="3839" max="4077" width="11.44140625" style="1"/>
    <col min="4078" max="4078" width="18.44140625" style="1" customWidth="1"/>
    <col min="4079" max="4079" width="15.33203125" style="1" customWidth="1"/>
    <col min="4080" max="4080" width="9.44140625" style="1" customWidth="1"/>
    <col min="4081" max="4081" width="8.88671875" style="1" customWidth="1"/>
    <col min="4082" max="4082" width="21.44140625" style="1" customWidth="1"/>
    <col min="4083" max="4083" width="7.44140625" style="1" customWidth="1"/>
    <col min="4084" max="4084" width="8.44140625" style="1" customWidth="1"/>
    <col min="4085" max="4085" width="9.33203125" style="1" customWidth="1"/>
    <col min="4086" max="4086" width="8.109375" style="1" customWidth="1"/>
    <col min="4087" max="4088" width="8.6640625" style="1" customWidth="1"/>
    <col min="4089" max="4089" width="19" style="1" customWidth="1"/>
    <col min="4090" max="4090" width="14.109375" style="1" customWidth="1"/>
    <col min="4091" max="4091" width="7.44140625" style="1" customWidth="1"/>
    <col min="4092" max="4092" width="8.109375" style="1" customWidth="1"/>
    <col min="4093" max="4093" width="10" style="1" customWidth="1"/>
    <col min="4094" max="4094" width="16.6640625" style="1" customWidth="1"/>
    <col min="4095" max="4333" width="11.44140625" style="1"/>
    <col min="4334" max="4334" width="18.44140625" style="1" customWidth="1"/>
    <col min="4335" max="4335" width="15.33203125" style="1" customWidth="1"/>
    <col min="4336" max="4336" width="9.44140625" style="1" customWidth="1"/>
    <col min="4337" max="4337" width="8.88671875" style="1" customWidth="1"/>
    <col min="4338" max="4338" width="21.44140625" style="1" customWidth="1"/>
    <col min="4339" max="4339" width="7.44140625" style="1" customWidth="1"/>
    <col min="4340" max="4340" width="8.44140625" style="1" customWidth="1"/>
    <col min="4341" max="4341" width="9.33203125" style="1" customWidth="1"/>
    <col min="4342" max="4342" width="8.109375" style="1" customWidth="1"/>
    <col min="4343" max="4344" width="8.6640625" style="1" customWidth="1"/>
    <col min="4345" max="4345" width="19" style="1" customWidth="1"/>
    <col min="4346" max="4346" width="14.109375" style="1" customWidth="1"/>
    <col min="4347" max="4347" width="7.44140625" style="1" customWidth="1"/>
    <col min="4348" max="4348" width="8.109375" style="1" customWidth="1"/>
    <col min="4349" max="4349" width="10" style="1" customWidth="1"/>
    <col min="4350" max="4350" width="16.6640625" style="1" customWidth="1"/>
    <col min="4351" max="4589" width="11.44140625" style="1"/>
    <col min="4590" max="4590" width="18.44140625" style="1" customWidth="1"/>
    <col min="4591" max="4591" width="15.33203125" style="1" customWidth="1"/>
    <col min="4592" max="4592" width="9.44140625" style="1" customWidth="1"/>
    <col min="4593" max="4593" width="8.88671875" style="1" customWidth="1"/>
    <col min="4594" max="4594" width="21.44140625" style="1" customWidth="1"/>
    <col min="4595" max="4595" width="7.44140625" style="1" customWidth="1"/>
    <col min="4596" max="4596" width="8.44140625" style="1" customWidth="1"/>
    <col min="4597" max="4597" width="9.33203125" style="1" customWidth="1"/>
    <col min="4598" max="4598" width="8.109375" style="1" customWidth="1"/>
    <col min="4599" max="4600" width="8.6640625" style="1" customWidth="1"/>
    <col min="4601" max="4601" width="19" style="1" customWidth="1"/>
    <col min="4602" max="4602" width="14.109375" style="1" customWidth="1"/>
    <col min="4603" max="4603" width="7.44140625" style="1" customWidth="1"/>
    <col min="4604" max="4604" width="8.109375" style="1" customWidth="1"/>
    <col min="4605" max="4605" width="10" style="1" customWidth="1"/>
    <col min="4606" max="4606" width="16.6640625" style="1" customWidth="1"/>
    <col min="4607" max="4845" width="11.44140625" style="1"/>
    <col min="4846" max="4846" width="18.44140625" style="1" customWidth="1"/>
    <col min="4847" max="4847" width="15.33203125" style="1" customWidth="1"/>
    <col min="4848" max="4848" width="9.44140625" style="1" customWidth="1"/>
    <col min="4849" max="4849" width="8.88671875" style="1" customWidth="1"/>
    <col min="4850" max="4850" width="21.44140625" style="1" customWidth="1"/>
    <col min="4851" max="4851" width="7.44140625" style="1" customWidth="1"/>
    <col min="4852" max="4852" width="8.44140625" style="1" customWidth="1"/>
    <col min="4853" max="4853" width="9.33203125" style="1" customWidth="1"/>
    <col min="4854" max="4854" width="8.109375" style="1" customWidth="1"/>
    <col min="4855" max="4856" width="8.6640625" style="1" customWidth="1"/>
    <col min="4857" max="4857" width="19" style="1" customWidth="1"/>
    <col min="4858" max="4858" width="14.109375" style="1" customWidth="1"/>
    <col min="4859" max="4859" width="7.44140625" style="1" customWidth="1"/>
    <col min="4860" max="4860" width="8.109375" style="1" customWidth="1"/>
    <col min="4861" max="4861" width="10" style="1" customWidth="1"/>
    <col min="4862" max="4862" width="16.6640625" style="1" customWidth="1"/>
    <col min="4863" max="5101" width="11.44140625" style="1"/>
    <col min="5102" max="5102" width="18.44140625" style="1" customWidth="1"/>
    <col min="5103" max="5103" width="15.33203125" style="1" customWidth="1"/>
    <col min="5104" max="5104" width="9.44140625" style="1" customWidth="1"/>
    <col min="5105" max="5105" width="8.88671875" style="1" customWidth="1"/>
    <col min="5106" max="5106" width="21.44140625" style="1" customWidth="1"/>
    <col min="5107" max="5107" width="7.44140625" style="1" customWidth="1"/>
    <col min="5108" max="5108" width="8.44140625" style="1" customWidth="1"/>
    <col min="5109" max="5109" width="9.33203125" style="1" customWidth="1"/>
    <col min="5110" max="5110" width="8.109375" style="1" customWidth="1"/>
    <col min="5111" max="5112" width="8.6640625" style="1" customWidth="1"/>
    <col min="5113" max="5113" width="19" style="1" customWidth="1"/>
    <col min="5114" max="5114" width="14.109375" style="1" customWidth="1"/>
    <col min="5115" max="5115" width="7.44140625" style="1" customWidth="1"/>
    <col min="5116" max="5116" width="8.109375" style="1" customWidth="1"/>
    <col min="5117" max="5117" width="10" style="1" customWidth="1"/>
    <col min="5118" max="5118" width="16.6640625" style="1" customWidth="1"/>
    <col min="5119" max="5357" width="11.44140625" style="1"/>
    <col min="5358" max="5358" width="18.44140625" style="1" customWidth="1"/>
    <col min="5359" max="5359" width="15.33203125" style="1" customWidth="1"/>
    <col min="5360" max="5360" width="9.44140625" style="1" customWidth="1"/>
    <col min="5361" max="5361" width="8.88671875" style="1" customWidth="1"/>
    <col min="5362" max="5362" width="21.44140625" style="1" customWidth="1"/>
    <col min="5363" max="5363" width="7.44140625" style="1" customWidth="1"/>
    <col min="5364" max="5364" width="8.44140625" style="1" customWidth="1"/>
    <col min="5365" max="5365" width="9.33203125" style="1" customWidth="1"/>
    <col min="5366" max="5366" width="8.109375" style="1" customWidth="1"/>
    <col min="5367" max="5368" width="8.6640625" style="1" customWidth="1"/>
    <col min="5369" max="5369" width="19" style="1" customWidth="1"/>
    <col min="5370" max="5370" width="14.109375" style="1" customWidth="1"/>
    <col min="5371" max="5371" width="7.44140625" style="1" customWidth="1"/>
    <col min="5372" max="5372" width="8.109375" style="1" customWidth="1"/>
    <col min="5373" max="5373" width="10" style="1" customWidth="1"/>
    <col min="5374" max="5374" width="16.6640625" style="1" customWidth="1"/>
    <col min="5375" max="5613" width="11.44140625" style="1"/>
    <col min="5614" max="5614" width="18.44140625" style="1" customWidth="1"/>
    <col min="5615" max="5615" width="15.33203125" style="1" customWidth="1"/>
    <col min="5616" max="5616" width="9.44140625" style="1" customWidth="1"/>
    <col min="5617" max="5617" width="8.88671875" style="1" customWidth="1"/>
    <col min="5618" max="5618" width="21.44140625" style="1" customWidth="1"/>
    <col min="5619" max="5619" width="7.44140625" style="1" customWidth="1"/>
    <col min="5620" max="5620" width="8.44140625" style="1" customWidth="1"/>
    <col min="5621" max="5621" width="9.33203125" style="1" customWidth="1"/>
    <col min="5622" max="5622" width="8.109375" style="1" customWidth="1"/>
    <col min="5623" max="5624" width="8.6640625" style="1" customWidth="1"/>
    <col min="5625" max="5625" width="19" style="1" customWidth="1"/>
    <col min="5626" max="5626" width="14.109375" style="1" customWidth="1"/>
    <col min="5627" max="5627" width="7.44140625" style="1" customWidth="1"/>
    <col min="5628" max="5628" width="8.109375" style="1" customWidth="1"/>
    <col min="5629" max="5629" width="10" style="1" customWidth="1"/>
    <col min="5630" max="5630" width="16.6640625" style="1" customWidth="1"/>
    <col min="5631" max="5869" width="11.44140625" style="1"/>
    <col min="5870" max="5870" width="18.44140625" style="1" customWidth="1"/>
    <col min="5871" max="5871" width="15.33203125" style="1" customWidth="1"/>
    <col min="5872" max="5872" width="9.44140625" style="1" customWidth="1"/>
    <col min="5873" max="5873" width="8.88671875" style="1" customWidth="1"/>
    <col min="5874" max="5874" width="21.44140625" style="1" customWidth="1"/>
    <col min="5875" max="5875" width="7.44140625" style="1" customWidth="1"/>
    <col min="5876" max="5876" width="8.44140625" style="1" customWidth="1"/>
    <col min="5877" max="5877" width="9.33203125" style="1" customWidth="1"/>
    <col min="5878" max="5878" width="8.109375" style="1" customWidth="1"/>
    <col min="5879" max="5880" width="8.6640625" style="1" customWidth="1"/>
    <col min="5881" max="5881" width="19" style="1" customWidth="1"/>
    <col min="5882" max="5882" width="14.109375" style="1" customWidth="1"/>
    <col min="5883" max="5883" width="7.44140625" style="1" customWidth="1"/>
    <col min="5884" max="5884" width="8.109375" style="1" customWidth="1"/>
    <col min="5885" max="5885" width="10" style="1" customWidth="1"/>
    <col min="5886" max="5886" width="16.6640625" style="1" customWidth="1"/>
    <col min="5887" max="6125" width="11.44140625" style="1"/>
    <col min="6126" max="6126" width="18.44140625" style="1" customWidth="1"/>
    <col min="6127" max="6127" width="15.33203125" style="1" customWidth="1"/>
    <col min="6128" max="6128" width="9.44140625" style="1" customWidth="1"/>
    <col min="6129" max="6129" width="8.88671875" style="1" customWidth="1"/>
    <col min="6130" max="6130" width="21.44140625" style="1" customWidth="1"/>
    <col min="6131" max="6131" width="7.44140625" style="1" customWidth="1"/>
    <col min="6132" max="6132" width="8.44140625" style="1" customWidth="1"/>
    <col min="6133" max="6133" width="9.33203125" style="1" customWidth="1"/>
    <col min="6134" max="6134" width="8.109375" style="1" customWidth="1"/>
    <col min="6135" max="6136" width="8.6640625" style="1" customWidth="1"/>
    <col min="6137" max="6137" width="19" style="1" customWidth="1"/>
    <col min="6138" max="6138" width="14.109375" style="1" customWidth="1"/>
    <col min="6139" max="6139" width="7.44140625" style="1" customWidth="1"/>
    <col min="6140" max="6140" width="8.109375" style="1" customWidth="1"/>
    <col min="6141" max="6141" width="10" style="1" customWidth="1"/>
    <col min="6142" max="6142" width="16.6640625" style="1" customWidth="1"/>
    <col min="6143" max="6381" width="11.44140625" style="1"/>
    <col min="6382" max="6382" width="18.44140625" style="1" customWidth="1"/>
    <col min="6383" max="6383" width="15.33203125" style="1" customWidth="1"/>
    <col min="6384" max="6384" width="9.44140625" style="1" customWidth="1"/>
    <col min="6385" max="6385" width="8.88671875" style="1" customWidth="1"/>
    <col min="6386" max="6386" width="21.44140625" style="1" customWidth="1"/>
    <col min="6387" max="6387" width="7.44140625" style="1" customWidth="1"/>
    <col min="6388" max="6388" width="8.44140625" style="1" customWidth="1"/>
    <col min="6389" max="6389" width="9.33203125" style="1" customWidth="1"/>
    <col min="6390" max="6390" width="8.109375" style="1" customWidth="1"/>
    <col min="6391" max="6392" width="8.6640625" style="1" customWidth="1"/>
    <col min="6393" max="6393" width="19" style="1" customWidth="1"/>
    <col min="6394" max="6394" width="14.109375" style="1" customWidth="1"/>
    <col min="6395" max="6395" width="7.44140625" style="1" customWidth="1"/>
    <col min="6396" max="6396" width="8.109375" style="1" customWidth="1"/>
    <col min="6397" max="6397" width="10" style="1" customWidth="1"/>
    <col min="6398" max="6398" width="16.6640625" style="1" customWidth="1"/>
    <col min="6399" max="6637" width="11.44140625" style="1"/>
    <col min="6638" max="6638" width="18.44140625" style="1" customWidth="1"/>
    <col min="6639" max="6639" width="15.33203125" style="1" customWidth="1"/>
    <col min="6640" max="6640" width="9.44140625" style="1" customWidth="1"/>
    <col min="6641" max="6641" width="8.88671875" style="1" customWidth="1"/>
    <col min="6642" max="6642" width="21.44140625" style="1" customWidth="1"/>
    <col min="6643" max="6643" width="7.44140625" style="1" customWidth="1"/>
    <col min="6644" max="6644" width="8.44140625" style="1" customWidth="1"/>
    <col min="6645" max="6645" width="9.33203125" style="1" customWidth="1"/>
    <col min="6646" max="6646" width="8.109375" style="1" customWidth="1"/>
    <col min="6647" max="6648" width="8.6640625" style="1" customWidth="1"/>
    <col min="6649" max="6649" width="19" style="1" customWidth="1"/>
    <col min="6650" max="6650" width="14.109375" style="1" customWidth="1"/>
    <col min="6651" max="6651" width="7.44140625" style="1" customWidth="1"/>
    <col min="6652" max="6652" width="8.109375" style="1" customWidth="1"/>
    <col min="6653" max="6653" width="10" style="1" customWidth="1"/>
    <col min="6654" max="6654" width="16.6640625" style="1" customWidth="1"/>
    <col min="6655" max="6893" width="11.44140625" style="1"/>
    <col min="6894" max="6894" width="18.44140625" style="1" customWidth="1"/>
    <col min="6895" max="6895" width="15.33203125" style="1" customWidth="1"/>
    <col min="6896" max="6896" width="9.44140625" style="1" customWidth="1"/>
    <col min="6897" max="6897" width="8.88671875" style="1" customWidth="1"/>
    <col min="6898" max="6898" width="21.44140625" style="1" customWidth="1"/>
    <col min="6899" max="6899" width="7.44140625" style="1" customWidth="1"/>
    <col min="6900" max="6900" width="8.44140625" style="1" customWidth="1"/>
    <col min="6901" max="6901" width="9.33203125" style="1" customWidth="1"/>
    <col min="6902" max="6902" width="8.109375" style="1" customWidth="1"/>
    <col min="6903" max="6904" width="8.6640625" style="1" customWidth="1"/>
    <col min="6905" max="6905" width="19" style="1" customWidth="1"/>
    <col min="6906" max="6906" width="14.109375" style="1" customWidth="1"/>
    <col min="6907" max="6907" width="7.44140625" style="1" customWidth="1"/>
    <col min="6908" max="6908" width="8.109375" style="1" customWidth="1"/>
    <col min="6909" max="6909" width="10" style="1" customWidth="1"/>
    <col min="6910" max="6910" width="16.6640625" style="1" customWidth="1"/>
    <col min="6911" max="7149" width="11.44140625" style="1"/>
    <col min="7150" max="7150" width="18.44140625" style="1" customWidth="1"/>
    <col min="7151" max="7151" width="15.33203125" style="1" customWidth="1"/>
    <col min="7152" max="7152" width="9.44140625" style="1" customWidth="1"/>
    <col min="7153" max="7153" width="8.88671875" style="1" customWidth="1"/>
    <col min="7154" max="7154" width="21.44140625" style="1" customWidth="1"/>
    <col min="7155" max="7155" width="7.44140625" style="1" customWidth="1"/>
    <col min="7156" max="7156" width="8.44140625" style="1" customWidth="1"/>
    <col min="7157" max="7157" width="9.33203125" style="1" customWidth="1"/>
    <col min="7158" max="7158" width="8.109375" style="1" customWidth="1"/>
    <col min="7159" max="7160" width="8.6640625" style="1" customWidth="1"/>
    <col min="7161" max="7161" width="19" style="1" customWidth="1"/>
    <col min="7162" max="7162" width="14.109375" style="1" customWidth="1"/>
    <col min="7163" max="7163" width="7.44140625" style="1" customWidth="1"/>
    <col min="7164" max="7164" width="8.109375" style="1" customWidth="1"/>
    <col min="7165" max="7165" width="10" style="1" customWidth="1"/>
    <col min="7166" max="7166" width="16.6640625" style="1" customWidth="1"/>
    <col min="7167" max="7405" width="11.44140625" style="1"/>
    <col min="7406" max="7406" width="18.44140625" style="1" customWidth="1"/>
    <col min="7407" max="7407" width="15.33203125" style="1" customWidth="1"/>
    <col min="7408" max="7408" width="9.44140625" style="1" customWidth="1"/>
    <col min="7409" max="7409" width="8.88671875" style="1" customWidth="1"/>
    <col min="7410" max="7410" width="21.44140625" style="1" customWidth="1"/>
    <col min="7411" max="7411" width="7.44140625" style="1" customWidth="1"/>
    <col min="7412" max="7412" width="8.44140625" style="1" customWidth="1"/>
    <col min="7413" max="7413" width="9.33203125" style="1" customWidth="1"/>
    <col min="7414" max="7414" width="8.109375" style="1" customWidth="1"/>
    <col min="7415" max="7416" width="8.6640625" style="1" customWidth="1"/>
    <col min="7417" max="7417" width="19" style="1" customWidth="1"/>
    <col min="7418" max="7418" width="14.109375" style="1" customWidth="1"/>
    <col min="7419" max="7419" width="7.44140625" style="1" customWidth="1"/>
    <col min="7420" max="7420" width="8.109375" style="1" customWidth="1"/>
    <col min="7421" max="7421" width="10" style="1" customWidth="1"/>
    <col min="7422" max="7422" width="16.6640625" style="1" customWidth="1"/>
    <col min="7423" max="7661" width="11.44140625" style="1"/>
    <col min="7662" max="7662" width="18.44140625" style="1" customWidth="1"/>
    <col min="7663" max="7663" width="15.33203125" style="1" customWidth="1"/>
    <col min="7664" max="7664" width="9.44140625" style="1" customWidth="1"/>
    <col min="7665" max="7665" width="8.88671875" style="1" customWidth="1"/>
    <col min="7666" max="7666" width="21.44140625" style="1" customWidth="1"/>
    <col min="7667" max="7667" width="7.44140625" style="1" customWidth="1"/>
    <col min="7668" max="7668" width="8.44140625" style="1" customWidth="1"/>
    <col min="7669" max="7669" width="9.33203125" style="1" customWidth="1"/>
    <col min="7670" max="7670" width="8.109375" style="1" customWidth="1"/>
    <col min="7671" max="7672" width="8.6640625" style="1" customWidth="1"/>
    <col min="7673" max="7673" width="19" style="1" customWidth="1"/>
    <col min="7674" max="7674" width="14.109375" style="1" customWidth="1"/>
    <col min="7675" max="7675" width="7.44140625" style="1" customWidth="1"/>
    <col min="7676" max="7676" width="8.109375" style="1" customWidth="1"/>
    <col min="7677" max="7677" width="10" style="1" customWidth="1"/>
    <col min="7678" max="7678" width="16.6640625" style="1" customWidth="1"/>
    <col min="7679" max="7917" width="11.44140625" style="1"/>
    <col min="7918" max="7918" width="18.44140625" style="1" customWidth="1"/>
    <col min="7919" max="7919" width="15.33203125" style="1" customWidth="1"/>
    <col min="7920" max="7920" width="9.44140625" style="1" customWidth="1"/>
    <col min="7921" max="7921" width="8.88671875" style="1" customWidth="1"/>
    <col min="7922" max="7922" width="21.44140625" style="1" customWidth="1"/>
    <col min="7923" max="7923" width="7.44140625" style="1" customWidth="1"/>
    <col min="7924" max="7924" width="8.44140625" style="1" customWidth="1"/>
    <col min="7925" max="7925" width="9.33203125" style="1" customWidth="1"/>
    <col min="7926" max="7926" width="8.109375" style="1" customWidth="1"/>
    <col min="7927" max="7928" width="8.6640625" style="1" customWidth="1"/>
    <col min="7929" max="7929" width="19" style="1" customWidth="1"/>
    <col min="7930" max="7930" width="14.109375" style="1" customWidth="1"/>
    <col min="7931" max="7931" width="7.44140625" style="1" customWidth="1"/>
    <col min="7932" max="7932" width="8.109375" style="1" customWidth="1"/>
    <col min="7933" max="7933" width="10" style="1" customWidth="1"/>
    <col min="7934" max="7934" width="16.6640625" style="1" customWidth="1"/>
    <col min="7935" max="8173" width="11.44140625" style="1"/>
    <col min="8174" max="8174" width="18.44140625" style="1" customWidth="1"/>
    <col min="8175" max="8175" width="15.33203125" style="1" customWidth="1"/>
    <col min="8176" max="8176" width="9.44140625" style="1" customWidth="1"/>
    <col min="8177" max="8177" width="8.88671875" style="1" customWidth="1"/>
    <col min="8178" max="8178" width="21.44140625" style="1" customWidth="1"/>
    <col min="8179" max="8179" width="7.44140625" style="1" customWidth="1"/>
    <col min="8180" max="8180" width="8.44140625" style="1" customWidth="1"/>
    <col min="8181" max="8181" width="9.33203125" style="1" customWidth="1"/>
    <col min="8182" max="8182" width="8.109375" style="1" customWidth="1"/>
    <col min="8183" max="8184" width="8.6640625" style="1" customWidth="1"/>
    <col min="8185" max="8185" width="19" style="1" customWidth="1"/>
    <col min="8186" max="8186" width="14.109375" style="1" customWidth="1"/>
    <col min="8187" max="8187" width="7.44140625" style="1" customWidth="1"/>
    <col min="8188" max="8188" width="8.109375" style="1" customWidth="1"/>
    <col min="8189" max="8189" width="10" style="1" customWidth="1"/>
    <col min="8190" max="8190" width="16.6640625" style="1" customWidth="1"/>
    <col min="8191" max="8429" width="11.44140625" style="1"/>
    <col min="8430" max="8430" width="18.44140625" style="1" customWidth="1"/>
    <col min="8431" max="8431" width="15.33203125" style="1" customWidth="1"/>
    <col min="8432" max="8432" width="9.44140625" style="1" customWidth="1"/>
    <col min="8433" max="8433" width="8.88671875" style="1" customWidth="1"/>
    <col min="8434" max="8434" width="21.44140625" style="1" customWidth="1"/>
    <col min="8435" max="8435" width="7.44140625" style="1" customWidth="1"/>
    <col min="8436" max="8436" width="8.44140625" style="1" customWidth="1"/>
    <col min="8437" max="8437" width="9.33203125" style="1" customWidth="1"/>
    <col min="8438" max="8438" width="8.109375" style="1" customWidth="1"/>
    <col min="8439" max="8440" width="8.6640625" style="1" customWidth="1"/>
    <col min="8441" max="8441" width="19" style="1" customWidth="1"/>
    <col min="8442" max="8442" width="14.109375" style="1" customWidth="1"/>
    <col min="8443" max="8443" width="7.44140625" style="1" customWidth="1"/>
    <col min="8444" max="8444" width="8.109375" style="1" customWidth="1"/>
    <col min="8445" max="8445" width="10" style="1" customWidth="1"/>
    <col min="8446" max="8446" width="16.6640625" style="1" customWidth="1"/>
    <col min="8447" max="8685" width="11.44140625" style="1"/>
    <col min="8686" max="8686" width="18.44140625" style="1" customWidth="1"/>
    <col min="8687" max="8687" width="15.33203125" style="1" customWidth="1"/>
    <col min="8688" max="8688" width="9.44140625" style="1" customWidth="1"/>
    <col min="8689" max="8689" width="8.88671875" style="1" customWidth="1"/>
    <col min="8690" max="8690" width="21.44140625" style="1" customWidth="1"/>
    <col min="8691" max="8691" width="7.44140625" style="1" customWidth="1"/>
    <col min="8692" max="8692" width="8.44140625" style="1" customWidth="1"/>
    <col min="8693" max="8693" width="9.33203125" style="1" customWidth="1"/>
    <col min="8694" max="8694" width="8.109375" style="1" customWidth="1"/>
    <col min="8695" max="8696" width="8.6640625" style="1" customWidth="1"/>
    <col min="8697" max="8697" width="19" style="1" customWidth="1"/>
    <col min="8698" max="8698" width="14.109375" style="1" customWidth="1"/>
    <col min="8699" max="8699" width="7.44140625" style="1" customWidth="1"/>
    <col min="8700" max="8700" width="8.109375" style="1" customWidth="1"/>
    <col min="8701" max="8701" width="10" style="1" customWidth="1"/>
    <col min="8702" max="8702" width="16.6640625" style="1" customWidth="1"/>
    <col min="8703" max="8941" width="11.44140625" style="1"/>
    <col min="8942" max="8942" width="18.44140625" style="1" customWidth="1"/>
    <col min="8943" max="8943" width="15.33203125" style="1" customWidth="1"/>
    <col min="8944" max="8944" width="9.44140625" style="1" customWidth="1"/>
    <col min="8945" max="8945" width="8.88671875" style="1" customWidth="1"/>
    <col min="8946" max="8946" width="21.44140625" style="1" customWidth="1"/>
    <col min="8947" max="8947" width="7.44140625" style="1" customWidth="1"/>
    <col min="8948" max="8948" width="8.44140625" style="1" customWidth="1"/>
    <col min="8949" max="8949" width="9.33203125" style="1" customWidth="1"/>
    <col min="8950" max="8950" width="8.109375" style="1" customWidth="1"/>
    <col min="8951" max="8952" width="8.6640625" style="1" customWidth="1"/>
    <col min="8953" max="8953" width="19" style="1" customWidth="1"/>
    <col min="8954" max="8954" width="14.109375" style="1" customWidth="1"/>
    <col min="8955" max="8955" width="7.44140625" style="1" customWidth="1"/>
    <col min="8956" max="8956" width="8.109375" style="1" customWidth="1"/>
    <col min="8957" max="8957" width="10" style="1" customWidth="1"/>
    <col min="8958" max="8958" width="16.6640625" style="1" customWidth="1"/>
    <col min="8959" max="9197" width="11.44140625" style="1"/>
    <col min="9198" max="9198" width="18.44140625" style="1" customWidth="1"/>
    <col min="9199" max="9199" width="15.33203125" style="1" customWidth="1"/>
    <col min="9200" max="9200" width="9.44140625" style="1" customWidth="1"/>
    <col min="9201" max="9201" width="8.88671875" style="1" customWidth="1"/>
    <col min="9202" max="9202" width="21.44140625" style="1" customWidth="1"/>
    <col min="9203" max="9203" width="7.44140625" style="1" customWidth="1"/>
    <col min="9204" max="9204" width="8.44140625" style="1" customWidth="1"/>
    <col min="9205" max="9205" width="9.33203125" style="1" customWidth="1"/>
    <col min="9206" max="9206" width="8.109375" style="1" customWidth="1"/>
    <col min="9207" max="9208" width="8.6640625" style="1" customWidth="1"/>
    <col min="9209" max="9209" width="19" style="1" customWidth="1"/>
    <col min="9210" max="9210" width="14.109375" style="1" customWidth="1"/>
    <col min="9211" max="9211" width="7.44140625" style="1" customWidth="1"/>
    <col min="9212" max="9212" width="8.109375" style="1" customWidth="1"/>
    <col min="9213" max="9213" width="10" style="1" customWidth="1"/>
    <col min="9214" max="9214" width="16.6640625" style="1" customWidth="1"/>
    <col min="9215" max="9453" width="11.44140625" style="1"/>
    <col min="9454" max="9454" width="18.44140625" style="1" customWidth="1"/>
    <col min="9455" max="9455" width="15.33203125" style="1" customWidth="1"/>
    <col min="9456" max="9456" width="9.44140625" style="1" customWidth="1"/>
    <col min="9457" max="9457" width="8.88671875" style="1" customWidth="1"/>
    <col min="9458" max="9458" width="21.44140625" style="1" customWidth="1"/>
    <col min="9459" max="9459" width="7.44140625" style="1" customWidth="1"/>
    <col min="9460" max="9460" width="8.44140625" style="1" customWidth="1"/>
    <col min="9461" max="9461" width="9.33203125" style="1" customWidth="1"/>
    <col min="9462" max="9462" width="8.109375" style="1" customWidth="1"/>
    <col min="9463" max="9464" width="8.6640625" style="1" customWidth="1"/>
    <col min="9465" max="9465" width="19" style="1" customWidth="1"/>
    <col min="9466" max="9466" width="14.109375" style="1" customWidth="1"/>
    <col min="9467" max="9467" width="7.44140625" style="1" customWidth="1"/>
    <col min="9468" max="9468" width="8.109375" style="1" customWidth="1"/>
    <col min="9469" max="9469" width="10" style="1" customWidth="1"/>
    <col min="9470" max="9470" width="16.6640625" style="1" customWidth="1"/>
    <col min="9471" max="9709" width="11.44140625" style="1"/>
    <col min="9710" max="9710" width="18.44140625" style="1" customWidth="1"/>
    <col min="9711" max="9711" width="15.33203125" style="1" customWidth="1"/>
    <col min="9712" max="9712" width="9.44140625" style="1" customWidth="1"/>
    <col min="9713" max="9713" width="8.88671875" style="1" customWidth="1"/>
    <col min="9714" max="9714" width="21.44140625" style="1" customWidth="1"/>
    <col min="9715" max="9715" width="7.44140625" style="1" customWidth="1"/>
    <col min="9716" max="9716" width="8.44140625" style="1" customWidth="1"/>
    <col min="9717" max="9717" width="9.33203125" style="1" customWidth="1"/>
    <col min="9718" max="9718" width="8.109375" style="1" customWidth="1"/>
    <col min="9719" max="9720" width="8.6640625" style="1" customWidth="1"/>
    <col min="9721" max="9721" width="19" style="1" customWidth="1"/>
    <col min="9722" max="9722" width="14.109375" style="1" customWidth="1"/>
    <col min="9723" max="9723" width="7.44140625" style="1" customWidth="1"/>
    <col min="9724" max="9724" width="8.109375" style="1" customWidth="1"/>
    <col min="9725" max="9725" width="10" style="1" customWidth="1"/>
    <col min="9726" max="9726" width="16.6640625" style="1" customWidth="1"/>
    <col min="9727" max="9965" width="11.44140625" style="1"/>
    <col min="9966" max="9966" width="18.44140625" style="1" customWidth="1"/>
    <col min="9967" max="9967" width="15.33203125" style="1" customWidth="1"/>
    <col min="9968" max="9968" width="9.44140625" style="1" customWidth="1"/>
    <col min="9969" max="9969" width="8.88671875" style="1" customWidth="1"/>
    <col min="9970" max="9970" width="21.44140625" style="1" customWidth="1"/>
    <col min="9971" max="9971" width="7.44140625" style="1" customWidth="1"/>
    <col min="9972" max="9972" width="8.44140625" style="1" customWidth="1"/>
    <col min="9973" max="9973" width="9.33203125" style="1" customWidth="1"/>
    <col min="9974" max="9974" width="8.109375" style="1" customWidth="1"/>
    <col min="9975" max="9976" width="8.6640625" style="1" customWidth="1"/>
    <col min="9977" max="9977" width="19" style="1" customWidth="1"/>
    <col min="9978" max="9978" width="14.109375" style="1" customWidth="1"/>
    <col min="9979" max="9979" width="7.44140625" style="1" customWidth="1"/>
    <col min="9980" max="9980" width="8.109375" style="1" customWidth="1"/>
    <col min="9981" max="9981" width="10" style="1" customWidth="1"/>
    <col min="9982" max="9982" width="16.6640625" style="1" customWidth="1"/>
    <col min="9983" max="10221" width="11.44140625" style="1"/>
    <col min="10222" max="10222" width="18.44140625" style="1" customWidth="1"/>
    <col min="10223" max="10223" width="15.33203125" style="1" customWidth="1"/>
    <col min="10224" max="10224" width="9.44140625" style="1" customWidth="1"/>
    <col min="10225" max="10225" width="8.88671875" style="1" customWidth="1"/>
    <col min="10226" max="10226" width="21.44140625" style="1" customWidth="1"/>
    <col min="10227" max="10227" width="7.44140625" style="1" customWidth="1"/>
    <col min="10228" max="10228" width="8.44140625" style="1" customWidth="1"/>
    <col min="10229" max="10229" width="9.33203125" style="1" customWidth="1"/>
    <col min="10230" max="10230" width="8.109375" style="1" customWidth="1"/>
    <col min="10231" max="10232" width="8.6640625" style="1" customWidth="1"/>
    <col min="10233" max="10233" width="19" style="1" customWidth="1"/>
    <col min="10234" max="10234" width="14.109375" style="1" customWidth="1"/>
    <col min="10235" max="10235" width="7.44140625" style="1" customWidth="1"/>
    <col min="10236" max="10236" width="8.109375" style="1" customWidth="1"/>
    <col min="10237" max="10237" width="10" style="1" customWidth="1"/>
    <col min="10238" max="10238" width="16.6640625" style="1" customWidth="1"/>
    <col min="10239" max="10477" width="11.44140625" style="1"/>
    <col min="10478" max="10478" width="18.44140625" style="1" customWidth="1"/>
    <col min="10479" max="10479" width="15.33203125" style="1" customWidth="1"/>
    <col min="10480" max="10480" width="9.44140625" style="1" customWidth="1"/>
    <col min="10481" max="10481" width="8.88671875" style="1" customWidth="1"/>
    <col min="10482" max="10482" width="21.44140625" style="1" customWidth="1"/>
    <col min="10483" max="10483" width="7.44140625" style="1" customWidth="1"/>
    <col min="10484" max="10484" width="8.44140625" style="1" customWidth="1"/>
    <col min="10485" max="10485" width="9.33203125" style="1" customWidth="1"/>
    <col min="10486" max="10486" width="8.109375" style="1" customWidth="1"/>
    <col min="10487" max="10488" width="8.6640625" style="1" customWidth="1"/>
    <col min="10489" max="10489" width="19" style="1" customWidth="1"/>
    <col min="10490" max="10490" width="14.109375" style="1" customWidth="1"/>
    <col min="10491" max="10491" width="7.44140625" style="1" customWidth="1"/>
    <col min="10492" max="10492" width="8.109375" style="1" customWidth="1"/>
    <col min="10493" max="10493" width="10" style="1" customWidth="1"/>
    <col min="10494" max="10494" width="16.6640625" style="1" customWidth="1"/>
    <col min="10495" max="10733" width="11.44140625" style="1"/>
    <col min="10734" max="10734" width="18.44140625" style="1" customWidth="1"/>
    <col min="10735" max="10735" width="15.33203125" style="1" customWidth="1"/>
    <col min="10736" max="10736" width="9.44140625" style="1" customWidth="1"/>
    <col min="10737" max="10737" width="8.88671875" style="1" customWidth="1"/>
    <col min="10738" max="10738" width="21.44140625" style="1" customWidth="1"/>
    <col min="10739" max="10739" width="7.44140625" style="1" customWidth="1"/>
    <col min="10740" max="10740" width="8.44140625" style="1" customWidth="1"/>
    <col min="10741" max="10741" width="9.33203125" style="1" customWidth="1"/>
    <col min="10742" max="10742" width="8.109375" style="1" customWidth="1"/>
    <col min="10743" max="10744" width="8.6640625" style="1" customWidth="1"/>
    <col min="10745" max="10745" width="19" style="1" customWidth="1"/>
    <col min="10746" max="10746" width="14.109375" style="1" customWidth="1"/>
    <col min="10747" max="10747" width="7.44140625" style="1" customWidth="1"/>
    <col min="10748" max="10748" width="8.109375" style="1" customWidth="1"/>
    <col min="10749" max="10749" width="10" style="1" customWidth="1"/>
    <col min="10750" max="10750" width="16.6640625" style="1" customWidth="1"/>
    <col min="10751" max="10989" width="11.44140625" style="1"/>
    <col min="10990" max="10990" width="18.44140625" style="1" customWidth="1"/>
    <col min="10991" max="10991" width="15.33203125" style="1" customWidth="1"/>
    <col min="10992" max="10992" width="9.44140625" style="1" customWidth="1"/>
    <col min="10993" max="10993" width="8.88671875" style="1" customWidth="1"/>
    <col min="10994" max="10994" width="21.44140625" style="1" customWidth="1"/>
    <col min="10995" max="10995" width="7.44140625" style="1" customWidth="1"/>
    <col min="10996" max="10996" width="8.44140625" style="1" customWidth="1"/>
    <col min="10997" max="10997" width="9.33203125" style="1" customWidth="1"/>
    <col min="10998" max="10998" width="8.109375" style="1" customWidth="1"/>
    <col min="10999" max="11000" width="8.6640625" style="1" customWidth="1"/>
    <col min="11001" max="11001" width="19" style="1" customWidth="1"/>
    <col min="11002" max="11002" width="14.109375" style="1" customWidth="1"/>
    <col min="11003" max="11003" width="7.44140625" style="1" customWidth="1"/>
    <col min="11004" max="11004" width="8.109375" style="1" customWidth="1"/>
    <col min="11005" max="11005" width="10" style="1" customWidth="1"/>
    <col min="11006" max="11006" width="16.6640625" style="1" customWidth="1"/>
    <col min="11007" max="11245" width="11.44140625" style="1"/>
    <col min="11246" max="11246" width="18.44140625" style="1" customWidth="1"/>
    <col min="11247" max="11247" width="15.33203125" style="1" customWidth="1"/>
    <col min="11248" max="11248" width="9.44140625" style="1" customWidth="1"/>
    <col min="11249" max="11249" width="8.88671875" style="1" customWidth="1"/>
    <col min="11250" max="11250" width="21.44140625" style="1" customWidth="1"/>
    <col min="11251" max="11251" width="7.44140625" style="1" customWidth="1"/>
    <col min="11252" max="11252" width="8.44140625" style="1" customWidth="1"/>
    <col min="11253" max="11253" width="9.33203125" style="1" customWidth="1"/>
    <col min="11254" max="11254" width="8.109375" style="1" customWidth="1"/>
    <col min="11255" max="11256" width="8.6640625" style="1" customWidth="1"/>
    <col min="11257" max="11257" width="19" style="1" customWidth="1"/>
    <col min="11258" max="11258" width="14.109375" style="1" customWidth="1"/>
    <col min="11259" max="11259" width="7.44140625" style="1" customWidth="1"/>
    <col min="11260" max="11260" width="8.109375" style="1" customWidth="1"/>
    <col min="11261" max="11261" width="10" style="1" customWidth="1"/>
    <col min="11262" max="11262" width="16.6640625" style="1" customWidth="1"/>
    <col min="11263" max="11501" width="11.44140625" style="1"/>
    <col min="11502" max="11502" width="18.44140625" style="1" customWidth="1"/>
    <col min="11503" max="11503" width="15.33203125" style="1" customWidth="1"/>
    <col min="11504" max="11504" width="9.44140625" style="1" customWidth="1"/>
    <col min="11505" max="11505" width="8.88671875" style="1" customWidth="1"/>
    <col min="11506" max="11506" width="21.44140625" style="1" customWidth="1"/>
    <col min="11507" max="11507" width="7.44140625" style="1" customWidth="1"/>
    <col min="11508" max="11508" width="8.44140625" style="1" customWidth="1"/>
    <col min="11509" max="11509" width="9.33203125" style="1" customWidth="1"/>
    <col min="11510" max="11510" width="8.109375" style="1" customWidth="1"/>
    <col min="11511" max="11512" width="8.6640625" style="1" customWidth="1"/>
    <col min="11513" max="11513" width="19" style="1" customWidth="1"/>
    <col min="11514" max="11514" width="14.109375" style="1" customWidth="1"/>
    <col min="11515" max="11515" width="7.44140625" style="1" customWidth="1"/>
    <col min="11516" max="11516" width="8.109375" style="1" customWidth="1"/>
    <col min="11517" max="11517" width="10" style="1" customWidth="1"/>
    <col min="11518" max="11518" width="16.6640625" style="1" customWidth="1"/>
    <col min="11519" max="11757" width="11.44140625" style="1"/>
    <col min="11758" max="11758" width="18.44140625" style="1" customWidth="1"/>
    <col min="11759" max="11759" width="15.33203125" style="1" customWidth="1"/>
    <col min="11760" max="11760" width="9.44140625" style="1" customWidth="1"/>
    <col min="11761" max="11761" width="8.88671875" style="1" customWidth="1"/>
    <col min="11762" max="11762" width="21.44140625" style="1" customWidth="1"/>
    <col min="11763" max="11763" width="7.44140625" style="1" customWidth="1"/>
    <col min="11764" max="11764" width="8.44140625" style="1" customWidth="1"/>
    <col min="11765" max="11765" width="9.33203125" style="1" customWidth="1"/>
    <col min="11766" max="11766" width="8.109375" style="1" customWidth="1"/>
    <col min="11767" max="11768" width="8.6640625" style="1" customWidth="1"/>
    <col min="11769" max="11769" width="19" style="1" customWidth="1"/>
    <col min="11770" max="11770" width="14.109375" style="1" customWidth="1"/>
    <col min="11771" max="11771" width="7.44140625" style="1" customWidth="1"/>
    <col min="11772" max="11772" width="8.109375" style="1" customWidth="1"/>
    <col min="11773" max="11773" width="10" style="1" customWidth="1"/>
    <col min="11774" max="11774" width="16.6640625" style="1" customWidth="1"/>
    <col min="11775" max="12013" width="11.44140625" style="1"/>
    <col min="12014" max="12014" width="18.44140625" style="1" customWidth="1"/>
    <col min="12015" max="12015" width="15.33203125" style="1" customWidth="1"/>
    <col min="12016" max="12016" width="9.44140625" style="1" customWidth="1"/>
    <col min="12017" max="12017" width="8.88671875" style="1" customWidth="1"/>
    <col min="12018" max="12018" width="21.44140625" style="1" customWidth="1"/>
    <col min="12019" max="12019" width="7.44140625" style="1" customWidth="1"/>
    <col min="12020" max="12020" width="8.44140625" style="1" customWidth="1"/>
    <col min="12021" max="12021" width="9.33203125" style="1" customWidth="1"/>
    <col min="12022" max="12022" width="8.109375" style="1" customWidth="1"/>
    <col min="12023" max="12024" width="8.6640625" style="1" customWidth="1"/>
    <col min="12025" max="12025" width="19" style="1" customWidth="1"/>
    <col min="12026" max="12026" width="14.109375" style="1" customWidth="1"/>
    <col min="12027" max="12027" width="7.44140625" style="1" customWidth="1"/>
    <col min="12028" max="12028" width="8.109375" style="1" customWidth="1"/>
    <col min="12029" max="12029" width="10" style="1" customWidth="1"/>
    <col min="12030" max="12030" width="16.6640625" style="1" customWidth="1"/>
    <col min="12031" max="12269" width="11.44140625" style="1"/>
    <col min="12270" max="12270" width="18.44140625" style="1" customWidth="1"/>
    <col min="12271" max="12271" width="15.33203125" style="1" customWidth="1"/>
    <col min="12272" max="12272" width="9.44140625" style="1" customWidth="1"/>
    <col min="12273" max="12273" width="8.88671875" style="1" customWidth="1"/>
    <col min="12274" max="12274" width="21.44140625" style="1" customWidth="1"/>
    <col min="12275" max="12275" width="7.44140625" style="1" customWidth="1"/>
    <col min="12276" max="12276" width="8.44140625" style="1" customWidth="1"/>
    <col min="12277" max="12277" width="9.33203125" style="1" customWidth="1"/>
    <col min="12278" max="12278" width="8.109375" style="1" customWidth="1"/>
    <col min="12279" max="12280" width="8.6640625" style="1" customWidth="1"/>
    <col min="12281" max="12281" width="19" style="1" customWidth="1"/>
    <col min="12282" max="12282" width="14.109375" style="1" customWidth="1"/>
    <col min="12283" max="12283" width="7.44140625" style="1" customWidth="1"/>
    <col min="12284" max="12284" width="8.109375" style="1" customWidth="1"/>
    <col min="12285" max="12285" width="10" style="1" customWidth="1"/>
    <col min="12286" max="12286" width="16.6640625" style="1" customWidth="1"/>
    <col min="12287" max="12525" width="11.44140625" style="1"/>
    <col min="12526" max="12526" width="18.44140625" style="1" customWidth="1"/>
    <col min="12527" max="12527" width="15.33203125" style="1" customWidth="1"/>
    <col min="12528" max="12528" width="9.44140625" style="1" customWidth="1"/>
    <col min="12529" max="12529" width="8.88671875" style="1" customWidth="1"/>
    <col min="12530" max="12530" width="21.44140625" style="1" customWidth="1"/>
    <col min="12531" max="12531" width="7.44140625" style="1" customWidth="1"/>
    <col min="12532" max="12532" width="8.44140625" style="1" customWidth="1"/>
    <col min="12533" max="12533" width="9.33203125" style="1" customWidth="1"/>
    <col min="12534" max="12534" width="8.109375" style="1" customWidth="1"/>
    <col min="12535" max="12536" width="8.6640625" style="1" customWidth="1"/>
    <col min="12537" max="12537" width="19" style="1" customWidth="1"/>
    <col min="12538" max="12538" width="14.109375" style="1" customWidth="1"/>
    <col min="12539" max="12539" width="7.44140625" style="1" customWidth="1"/>
    <col min="12540" max="12540" width="8.109375" style="1" customWidth="1"/>
    <col min="12541" max="12541" width="10" style="1" customWidth="1"/>
    <col min="12542" max="12542" width="16.6640625" style="1" customWidth="1"/>
    <col min="12543" max="12781" width="11.44140625" style="1"/>
    <col min="12782" max="12782" width="18.44140625" style="1" customWidth="1"/>
    <col min="12783" max="12783" width="15.33203125" style="1" customWidth="1"/>
    <col min="12784" max="12784" width="9.44140625" style="1" customWidth="1"/>
    <col min="12785" max="12785" width="8.88671875" style="1" customWidth="1"/>
    <col min="12786" max="12786" width="21.44140625" style="1" customWidth="1"/>
    <col min="12787" max="12787" width="7.44140625" style="1" customWidth="1"/>
    <col min="12788" max="12788" width="8.44140625" style="1" customWidth="1"/>
    <col min="12789" max="12789" width="9.33203125" style="1" customWidth="1"/>
    <col min="12790" max="12790" width="8.109375" style="1" customWidth="1"/>
    <col min="12791" max="12792" width="8.6640625" style="1" customWidth="1"/>
    <col min="12793" max="12793" width="19" style="1" customWidth="1"/>
    <col min="12794" max="12794" width="14.109375" style="1" customWidth="1"/>
    <col min="12795" max="12795" width="7.44140625" style="1" customWidth="1"/>
    <col min="12796" max="12796" width="8.109375" style="1" customWidth="1"/>
    <col min="12797" max="12797" width="10" style="1" customWidth="1"/>
    <col min="12798" max="12798" width="16.6640625" style="1" customWidth="1"/>
    <col min="12799" max="13037" width="11.44140625" style="1"/>
    <col min="13038" max="13038" width="18.44140625" style="1" customWidth="1"/>
    <col min="13039" max="13039" width="15.33203125" style="1" customWidth="1"/>
    <col min="13040" max="13040" width="9.44140625" style="1" customWidth="1"/>
    <col min="13041" max="13041" width="8.88671875" style="1" customWidth="1"/>
    <col min="13042" max="13042" width="21.44140625" style="1" customWidth="1"/>
    <col min="13043" max="13043" width="7.44140625" style="1" customWidth="1"/>
    <col min="13044" max="13044" width="8.44140625" style="1" customWidth="1"/>
    <col min="13045" max="13045" width="9.33203125" style="1" customWidth="1"/>
    <col min="13046" max="13046" width="8.109375" style="1" customWidth="1"/>
    <col min="13047" max="13048" width="8.6640625" style="1" customWidth="1"/>
    <col min="13049" max="13049" width="19" style="1" customWidth="1"/>
    <col min="13050" max="13050" width="14.109375" style="1" customWidth="1"/>
    <col min="13051" max="13051" width="7.44140625" style="1" customWidth="1"/>
    <col min="13052" max="13052" width="8.109375" style="1" customWidth="1"/>
    <col min="13053" max="13053" width="10" style="1" customWidth="1"/>
    <col min="13054" max="13054" width="16.6640625" style="1" customWidth="1"/>
    <col min="13055" max="13293" width="11.44140625" style="1"/>
    <col min="13294" max="13294" width="18.44140625" style="1" customWidth="1"/>
    <col min="13295" max="13295" width="15.33203125" style="1" customWidth="1"/>
    <col min="13296" max="13296" width="9.44140625" style="1" customWidth="1"/>
    <col min="13297" max="13297" width="8.88671875" style="1" customWidth="1"/>
    <col min="13298" max="13298" width="21.44140625" style="1" customWidth="1"/>
    <col min="13299" max="13299" width="7.44140625" style="1" customWidth="1"/>
    <col min="13300" max="13300" width="8.44140625" style="1" customWidth="1"/>
    <col min="13301" max="13301" width="9.33203125" style="1" customWidth="1"/>
    <col min="13302" max="13302" width="8.109375" style="1" customWidth="1"/>
    <col min="13303" max="13304" width="8.6640625" style="1" customWidth="1"/>
    <col min="13305" max="13305" width="19" style="1" customWidth="1"/>
    <col min="13306" max="13306" width="14.109375" style="1" customWidth="1"/>
    <col min="13307" max="13307" width="7.44140625" style="1" customWidth="1"/>
    <col min="13308" max="13308" width="8.109375" style="1" customWidth="1"/>
    <col min="13309" max="13309" width="10" style="1" customWidth="1"/>
    <col min="13310" max="13310" width="16.6640625" style="1" customWidth="1"/>
    <col min="13311" max="13549" width="11.44140625" style="1"/>
    <col min="13550" max="13550" width="18.44140625" style="1" customWidth="1"/>
    <col min="13551" max="13551" width="15.33203125" style="1" customWidth="1"/>
    <col min="13552" max="13552" width="9.44140625" style="1" customWidth="1"/>
    <col min="13553" max="13553" width="8.88671875" style="1" customWidth="1"/>
    <col min="13554" max="13554" width="21.44140625" style="1" customWidth="1"/>
    <col min="13555" max="13555" width="7.44140625" style="1" customWidth="1"/>
    <col min="13556" max="13556" width="8.44140625" style="1" customWidth="1"/>
    <col min="13557" max="13557" width="9.33203125" style="1" customWidth="1"/>
    <col min="13558" max="13558" width="8.109375" style="1" customWidth="1"/>
    <col min="13559" max="13560" width="8.6640625" style="1" customWidth="1"/>
    <col min="13561" max="13561" width="19" style="1" customWidth="1"/>
    <col min="13562" max="13562" width="14.109375" style="1" customWidth="1"/>
    <col min="13563" max="13563" width="7.44140625" style="1" customWidth="1"/>
    <col min="13564" max="13564" width="8.109375" style="1" customWidth="1"/>
    <col min="13565" max="13565" width="10" style="1" customWidth="1"/>
    <col min="13566" max="13566" width="16.6640625" style="1" customWidth="1"/>
    <col min="13567" max="13805" width="11.44140625" style="1"/>
    <col min="13806" max="13806" width="18.44140625" style="1" customWidth="1"/>
    <col min="13807" max="13807" width="15.33203125" style="1" customWidth="1"/>
    <col min="13808" max="13808" width="9.44140625" style="1" customWidth="1"/>
    <col min="13809" max="13809" width="8.88671875" style="1" customWidth="1"/>
    <col min="13810" max="13810" width="21.44140625" style="1" customWidth="1"/>
    <col min="13811" max="13811" width="7.44140625" style="1" customWidth="1"/>
    <col min="13812" max="13812" width="8.44140625" style="1" customWidth="1"/>
    <col min="13813" max="13813" width="9.33203125" style="1" customWidth="1"/>
    <col min="13814" max="13814" width="8.109375" style="1" customWidth="1"/>
    <col min="13815" max="13816" width="8.6640625" style="1" customWidth="1"/>
    <col min="13817" max="13817" width="19" style="1" customWidth="1"/>
    <col min="13818" max="13818" width="14.109375" style="1" customWidth="1"/>
    <col min="13819" max="13819" width="7.44140625" style="1" customWidth="1"/>
    <col min="13820" max="13820" width="8.109375" style="1" customWidth="1"/>
    <col min="13821" max="13821" width="10" style="1" customWidth="1"/>
    <col min="13822" max="13822" width="16.6640625" style="1" customWidth="1"/>
    <col min="13823" max="14061" width="11.44140625" style="1"/>
    <col min="14062" max="14062" width="18.44140625" style="1" customWidth="1"/>
    <col min="14063" max="14063" width="15.33203125" style="1" customWidth="1"/>
    <col min="14064" max="14064" width="9.44140625" style="1" customWidth="1"/>
    <col min="14065" max="14065" width="8.88671875" style="1" customWidth="1"/>
    <col min="14066" max="14066" width="21.44140625" style="1" customWidth="1"/>
    <col min="14067" max="14067" width="7.44140625" style="1" customWidth="1"/>
    <col min="14068" max="14068" width="8.44140625" style="1" customWidth="1"/>
    <col min="14069" max="14069" width="9.33203125" style="1" customWidth="1"/>
    <col min="14070" max="14070" width="8.109375" style="1" customWidth="1"/>
    <col min="14071" max="14072" width="8.6640625" style="1" customWidth="1"/>
    <col min="14073" max="14073" width="19" style="1" customWidth="1"/>
    <col min="14074" max="14074" width="14.109375" style="1" customWidth="1"/>
    <col min="14075" max="14075" width="7.44140625" style="1" customWidth="1"/>
    <col min="14076" max="14076" width="8.109375" style="1" customWidth="1"/>
    <col min="14077" max="14077" width="10" style="1" customWidth="1"/>
    <col min="14078" max="14078" width="16.6640625" style="1" customWidth="1"/>
    <col min="14079" max="14317" width="11.44140625" style="1"/>
    <col min="14318" max="14318" width="18.44140625" style="1" customWidth="1"/>
    <col min="14319" max="14319" width="15.33203125" style="1" customWidth="1"/>
    <col min="14320" max="14320" width="9.44140625" style="1" customWidth="1"/>
    <col min="14321" max="14321" width="8.88671875" style="1" customWidth="1"/>
    <col min="14322" max="14322" width="21.44140625" style="1" customWidth="1"/>
    <col min="14323" max="14323" width="7.44140625" style="1" customWidth="1"/>
    <col min="14324" max="14324" width="8.44140625" style="1" customWidth="1"/>
    <col min="14325" max="14325" width="9.33203125" style="1" customWidth="1"/>
    <col min="14326" max="14326" width="8.109375" style="1" customWidth="1"/>
    <col min="14327" max="14328" width="8.6640625" style="1" customWidth="1"/>
    <col min="14329" max="14329" width="19" style="1" customWidth="1"/>
    <col min="14330" max="14330" width="14.109375" style="1" customWidth="1"/>
    <col min="14331" max="14331" width="7.44140625" style="1" customWidth="1"/>
    <col min="14332" max="14332" width="8.109375" style="1" customWidth="1"/>
    <col min="14333" max="14333" width="10" style="1" customWidth="1"/>
    <col min="14334" max="14334" width="16.6640625" style="1" customWidth="1"/>
    <col min="14335" max="14573" width="11.44140625" style="1"/>
    <col min="14574" max="14574" width="18.44140625" style="1" customWidth="1"/>
    <col min="14575" max="14575" width="15.33203125" style="1" customWidth="1"/>
    <col min="14576" max="14576" width="9.44140625" style="1" customWidth="1"/>
    <col min="14577" max="14577" width="8.88671875" style="1" customWidth="1"/>
    <col min="14578" max="14578" width="21.44140625" style="1" customWidth="1"/>
    <col min="14579" max="14579" width="7.44140625" style="1" customWidth="1"/>
    <col min="14580" max="14580" width="8.44140625" style="1" customWidth="1"/>
    <col min="14581" max="14581" width="9.33203125" style="1" customWidth="1"/>
    <col min="14582" max="14582" width="8.109375" style="1" customWidth="1"/>
    <col min="14583" max="14584" width="8.6640625" style="1" customWidth="1"/>
    <col min="14585" max="14585" width="19" style="1" customWidth="1"/>
    <col min="14586" max="14586" width="14.109375" style="1" customWidth="1"/>
    <col min="14587" max="14587" width="7.44140625" style="1" customWidth="1"/>
    <col min="14588" max="14588" width="8.109375" style="1" customWidth="1"/>
    <col min="14589" max="14589" width="10" style="1" customWidth="1"/>
    <col min="14590" max="14590" width="16.6640625" style="1" customWidth="1"/>
    <col min="14591" max="14829" width="11.44140625" style="1"/>
    <col min="14830" max="14830" width="18.44140625" style="1" customWidth="1"/>
    <col min="14831" max="14831" width="15.33203125" style="1" customWidth="1"/>
    <col min="14832" max="14832" width="9.44140625" style="1" customWidth="1"/>
    <col min="14833" max="14833" width="8.88671875" style="1" customWidth="1"/>
    <col min="14834" max="14834" width="21.44140625" style="1" customWidth="1"/>
    <col min="14835" max="14835" width="7.44140625" style="1" customWidth="1"/>
    <col min="14836" max="14836" width="8.44140625" style="1" customWidth="1"/>
    <col min="14837" max="14837" width="9.33203125" style="1" customWidth="1"/>
    <col min="14838" max="14838" width="8.109375" style="1" customWidth="1"/>
    <col min="14839" max="14840" width="8.6640625" style="1" customWidth="1"/>
    <col min="14841" max="14841" width="19" style="1" customWidth="1"/>
    <col min="14842" max="14842" width="14.109375" style="1" customWidth="1"/>
    <col min="14843" max="14843" width="7.44140625" style="1" customWidth="1"/>
    <col min="14844" max="14844" width="8.109375" style="1" customWidth="1"/>
    <col min="14845" max="14845" width="10" style="1" customWidth="1"/>
    <col min="14846" max="14846" width="16.6640625" style="1" customWidth="1"/>
    <col min="14847" max="15085" width="11.44140625" style="1"/>
    <col min="15086" max="15086" width="18.44140625" style="1" customWidth="1"/>
    <col min="15087" max="15087" width="15.33203125" style="1" customWidth="1"/>
    <col min="15088" max="15088" width="9.44140625" style="1" customWidth="1"/>
    <col min="15089" max="15089" width="8.88671875" style="1" customWidth="1"/>
    <col min="15090" max="15090" width="21.44140625" style="1" customWidth="1"/>
    <col min="15091" max="15091" width="7.44140625" style="1" customWidth="1"/>
    <col min="15092" max="15092" width="8.44140625" style="1" customWidth="1"/>
    <col min="15093" max="15093" width="9.33203125" style="1" customWidth="1"/>
    <col min="15094" max="15094" width="8.109375" style="1" customWidth="1"/>
    <col min="15095" max="15096" width="8.6640625" style="1" customWidth="1"/>
    <col min="15097" max="15097" width="19" style="1" customWidth="1"/>
    <col min="15098" max="15098" width="14.109375" style="1" customWidth="1"/>
    <col min="15099" max="15099" width="7.44140625" style="1" customWidth="1"/>
    <col min="15100" max="15100" width="8.109375" style="1" customWidth="1"/>
    <col min="15101" max="15101" width="10" style="1" customWidth="1"/>
    <col min="15102" max="15102" width="16.6640625" style="1" customWidth="1"/>
    <col min="15103" max="15341" width="11.44140625" style="1"/>
    <col min="15342" max="15342" width="18.44140625" style="1" customWidth="1"/>
    <col min="15343" max="15343" width="15.33203125" style="1" customWidth="1"/>
    <col min="15344" max="15344" width="9.44140625" style="1" customWidth="1"/>
    <col min="15345" max="15345" width="8.88671875" style="1" customWidth="1"/>
    <col min="15346" max="15346" width="21.44140625" style="1" customWidth="1"/>
    <col min="15347" max="15347" width="7.44140625" style="1" customWidth="1"/>
    <col min="15348" max="15348" width="8.44140625" style="1" customWidth="1"/>
    <col min="15349" max="15349" width="9.33203125" style="1" customWidth="1"/>
    <col min="15350" max="15350" width="8.109375" style="1" customWidth="1"/>
    <col min="15351" max="15352" width="8.6640625" style="1" customWidth="1"/>
    <col min="15353" max="15353" width="19" style="1" customWidth="1"/>
    <col min="15354" max="15354" width="14.109375" style="1" customWidth="1"/>
    <col min="15355" max="15355" width="7.44140625" style="1" customWidth="1"/>
    <col min="15356" max="15356" width="8.109375" style="1" customWidth="1"/>
    <col min="15357" max="15357" width="10" style="1" customWidth="1"/>
    <col min="15358" max="15358" width="16.6640625" style="1" customWidth="1"/>
    <col min="15359" max="15597" width="11.44140625" style="1"/>
    <col min="15598" max="15598" width="18.44140625" style="1" customWidth="1"/>
    <col min="15599" max="15599" width="15.33203125" style="1" customWidth="1"/>
    <col min="15600" max="15600" width="9.44140625" style="1" customWidth="1"/>
    <col min="15601" max="15601" width="8.88671875" style="1" customWidth="1"/>
    <col min="15602" max="15602" width="21.44140625" style="1" customWidth="1"/>
    <col min="15603" max="15603" width="7.44140625" style="1" customWidth="1"/>
    <col min="15604" max="15604" width="8.44140625" style="1" customWidth="1"/>
    <col min="15605" max="15605" width="9.33203125" style="1" customWidth="1"/>
    <col min="15606" max="15606" width="8.109375" style="1" customWidth="1"/>
    <col min="15607" max="15608" width="8.6640625" style="1" customWidth="1"/>
    <col min="15609" max="15609" width="19" style="1" customWidth="1"/>
    <col min="15610" max="15610" width="14.109375" style="1" customWidth="1"/>
    <col min="15611" max="15611" width="7.44140625" style="1" customWidth="1"/>
    <col min="15612" max="15612" width="8.109375" style="1" customWidth="1"/>
    <col min="15613" max="15613" width="10" style="1" customWidth="1"/>
    <col min="15614" max="15614" width="16.6640625" style="1" customWidth="1"/>
    <col min="15615" max="15853" width="11.44140625" style="1"/>
    <col min="15854" max="15854" width="18.44140625" style="1" customWidth="1"/>
    <col min="15855" max="15855" width="15.33203125" style="1" customWidth="1"/>
    <col min="15856" max="15856" width="9.44140625" style="1" customWidth="1"/>
    <col min="15857" max="15857" width="8.88671875" style="1" customWidth="1"/>
    <col min="15858" max="15858" width="21.44140625" style="1" customWidth="1"/>
    <col min="15859" max="15859" width="7.44140625" style="1" customWidth="1"/>
    <col min="15860" max="15860" width="8.44140625" style="1" customWidth="1"/>
    <col min="15861" max="15861" width="9.33203125" style="1" customWidth="1"/>
    <col min="15862" max="15862" width="8.109375" style="1" customWidth="1"/>
    <col min="15863" max="15864" width="8.6640625" style="1" customWidth="1"/>
    <col min="15865" max="15865" width="19" style="1" customWidth="1"/>
    <col min="15866" max="15866" width="14.109375" style="1" customWidth="1"/>
    <col min="15867" max="15867" width="7.44140625" style="1" customWidth="1"/>
    <col min="15868" max="15868" width="8.109375" style="1" customWidth="1"/>
    <col min="15869" max="15869" width="10" style="1" customWidth="1"/>
    <col min="15870" max="15870" width="16.6640625" style="1" customWidth="1"/>
    <col min="15871" max="16109" width="11.44140625" style="1"/>
    <col min="16110" max="16110" width="18.44140625" style="1" customWidth="1"/>
    <col min="16111" max="16111" width="15.33203125" style="1" customWidth="1"/>
    <col min="16112" max="16112" width="9.44140625" style="1" customWidth="1"/>
    <col min="16113" max="16113" width="8.88671875" style="1" customWidth="1"/>
    <col min="16114" max="16114" width="21.44140625" style="1" customWidth="1"/>
    <col min="16115" max="16115" width="7.44140625" style="1" customWidth="1"/>
    <col min="16116" max="16116" width="8.44140625" style="1" customWidth="1"/>
    <col min="16117" max="16117" width="9.33203125" style="1" customWidth="1"/>
    <col min="16118" max="16118" width="8.109375" style="1" customWidth="1"/>
    <col min="16119" max="16120" width="8.6640625" style="1" customWidth="1"/>
    <col min="16121" max="16121" width="19" style="1" customWidth="1"/>
    <col min="16122" max="16122" width="14.109375" style="1" customWidth="1"/>
    <col min="16123" max="16123" width="7.44140625" style="1" customWidth="1"/>
    <col min="16124" max="16124" width="8.109375" style="1" customWidth="1"/>
    <col min="16125" max="16125" width="10" style="1" customWidth="1"/>
    <col min="16126" max="16126" width="16.6640625" style="1" customWidth="1"/>
    <col min="16127" max="16384" width="11.44140625" style="1"/>
  </cols>
  <sheetData>
    <row r="1" spans="1:16" x14ac:dyDescent="0.3">
      <c r="A1" s="43"/>
      <c r="B1" s="36"/>
      <c r="C1" s="36"/>
      <c r="D1" s="36"/>
      <c r="E1" s="36"/>
      <c r="F1" s="37"/>
      <c r="G1" s="38"/>
      <c r="H1" s="38"/>
      <c r="I1" s="85"/>
      <c r="J1" s="36"/>
      <c r="K1" s="36"/>
      <c r="L1" s="40"/>
      <c r="M1" s="40"/>
    </row>
    <row r="2" spans="1:16" ht="13.35" customHeight="1" x14ac:dyDescent="0.3">
      <c r="A2" s="2"/>
      <c r="B2" s="2"/>
      <c r="C2" s="2"/>
      <c r="D2" s="3"/>
      <c r="E2" s="3"/>
      <c r="F2" s="201" t="s">
        <v>8</v>
      </c>
      <c r="G2" s="202"/>
      <c r="H2" s="202"/>
      <c r="I2" s="193"/>
      <c r="J2" s="193"/>
      <c r="K2" s="193"/>
      <c r="L2" s="193"/>
      <c r="M2" s="193"/>
    </row>
    <row r="3" spans="1:16" ht="13.35" customHeight="1" x14ac:dyDescent="0.3">
      <c r="A3" s="2"/>
      <c r="B3" s="2"/>
      <c r="C3" s="2"/>
      <c r="D3" s="3"/>
      <c r="E3" s="3"/>
      <c r="F3" s="201" t="s">
        <v>0</v>
      </c>
      <c r="G3" s="202"/>
      <c r="H3" s="202"/>
      <c r="I3" s="194"/>
      <c r="J3" s="194"/>
      <c r="K3" s="194"/>
      <c r="L3" s="194"/>
      <c r="M3" s="194"/>
    </row>
    <row r="4" spans="1:16" ht="124.5" customHeight="1" x14ac:dyDescent="0.3">
      <c r="A4" s="2"/>
      <c r="B4" s="2"/>
      <c r="C4" s="2"/>
      <c r="D4" s="3"/>
      <c r="E4" s="3"/>
      <c r="F4" s="4"/>
      <c r="G4" s="5"/>
      <c r="H4" s="6"/>
      <c r="I4" s="195" t="s">
        <v>33</v>
      </c>
      <c r="J4" s="195"/>
      <c r="K4" s="195"/>
      <c r="L4" s="195"/>
      <c r="M4" s="195"/>
    </row>
    <row r="5" spans="1:16" ht="13.35" customHeight="1" x14ac:dyDescent="0.3">
      <c r="A5" s="3"/>
      <c r="B5" s="3"/>
      <c r="C5" s="3"/>
      <c r="D5" s="3"/>
      <c r="E5" s="3"/>
      <c r="F5" s="201" t="s">
        <v>7</v>
      </c>
      <c r="G5" s="202"/>
      <c r="H5" s="202"/>
      <c r="I5" s="196">
        <v>45850</v>
      </c>
      <c r="J5" s="196"/>
      <c r="K5" s="196"/>
      <c r="L5" s="196"/>
      <c r="M5" s="196"/>
    </row>
    <row r="6" spans="1:16" ht="13.35" customHeight="1" x14ac:dyDescent="0.3">
      <c r="A6" s="3"/>
      <c r="B6" s="3"/>
      <c r="C6" s="3"/>
      <c r="D6" s="3"/>
      <c r="E6" s="3"/>
      <c r="F6" s="201" t="s">
        <v>1</v>
      </c>
      <c r="G6" s="202"/>
      <c r="H6" s="202"/>
      <c r="I6" s="197"/>
      <c r="J6" s="197"/>
      <c r="K6" s="197"/>
      <c r="L6" s="197"/>
      <c r="M6" s="197"/>
    </row>
    <row r="7" spans="1:16" ht="15.75" customHeight="1" x14ac:dyDescent="0.3">
      <c r="A7" s="3"/>
      <c r="B7" s="3"/>
      <c r="C7" s="3"/>
      <c r="D7" s="3"/>
      <c r="E7" s="3"/>
      <c r="F7" s="4"/>
      <c r="G7" s="5"/>
      <c r="H7" s="6"/>
      <c r="I7" s="198"/>
      <c r="J7" s="198"/>
      <c r="K7" s="198"/>
      <c r="L7" s="198"/>
      <c r="M7" s="198"/>
    </row>
    <row r="8" spans="1:16" ht="13.35" customHeight="1" x14ac:dyDescent="0.3">
      <c r="A8" s="3"/>
      <c r="B8" s="3"/>
      <c r="C8" s="3"/>
      <c r="D8" s="3"/>
      <c r="E8" s="3"/>
      <c r="F8" s="201" t="s">
        <v>6</v>
      </c>
      <c r="G8" s="202"/>
      <c r="H8" s="202"/>
      <c r="I8" s="199" t="s">
        <v>32</v>
      </c>
      <c r="J8" s="199"/>
      <c r="K8" s="199"/>
      <c r="L8" s="199"/>
      <c r="M8" s="199"/>
    </row>
    <row r="9" spans="1:16" ht="12.75" customHeight="1" x14ac:dyDescent="0.3">
      <c r="A9" s="7"/>
      <c r="B9" s="7"/>
      <c r="C9" s="7"/>
      <c r="D9" s="3"/>
      <c r="E9" s="3"/>
      <c r="F9" s="201" t="s">
        <v>2</v>
      </c>
      <c r="G9" s="202"/>
      <c r="H9" s="202"/>
      <c r="I9" s="200"/>
      <c r="J9" s="200"/>
      <c r="K9" s="200"/>
      <c r="L9" s="200"/>
      <c r="M9" s="200"/>
    </row>
    <row r="10" spans="1:16" ht="15.75" hidden="1" customHeight="1" x14ac:dyDescent="0.3">
      <c r="A10" s="3"/>
      <c r="B10" s="3"/>
      <c r="C10" s="3"/>
      <c r="D10" s="3"/>
      <c r="E10" s="3"/>
      <c r="F10" s="204"/>
      <c r="G10" s="205"/>
      <c r="H10" s="205"/>
      <c r="I10" s="86"/>
      <c r="J10" s="9"/>
      <c r="K10" s="8"/>
    </row>
    <row r="11" spans="1:16" ht="26.25" hidden="1" customHeight="1" x14ac:dyDescent="0.3">
      <c r="A11" s="3"/>
      <c r="B11" s="3"/>
      <c r="C11" s="3"/>
      <c r="D11" s="205"/>
      <c r="E11" s="205"/>
      <c r="F11" s="205"/>
      <c r="G11" s="205"/>
      <c r="H11" s="205"/>
      <c r="I11" s="86"/>
      <c r="J11" s="8"/>
      <c r="K11" s="8"/>
    </row>
    <row r="12" spans="1:16" x14ac:dyDescent="0.3">
      <c r="A12" s="36"/>
      <c r="B12" s="36"/>
      <c r="C12" s="36"/>
      <c r="D12" s="36"/>
      <c r="E12" s="36"/>
      <c r="F12" s="37"/>
      <c r="G12" s="38"/>
      <c r="H12" s="38"/>
      <c r="I12" s="87"/>
      <c r="J12" s="39"/>
      <c r="K12" s="36"/>
      <c r="L12" s="40"/>
      <c r="M12" s="40"/>
    </row>
    <row r="13" spans="1:16" ht="38.25" customHeight="1" x14ac:dyDescent="0.3">
      <c r="A13" s="24" t="s">
        <v>3</v>
      </c>
      <c r="B13" s="203" t="s">
        <v>31</v>
      </c>
      <c r="C13" s="203"/>
      <c r="D13" s="203"/>
      <c r="E13" s="203"/>
      <c r="F13" s="25"/>
      <c r="G13" s="26"/>
      <c r="H13" s="27"/>
      <c r="I13" s="88"/>
      <c r="J13" s="29"/>
      <c r="K13" s="28"/>
      <c r="L13" s="30"/>
      <c r="M13" s="30"/>
    </row>
    <row r="14" spans="1:16" ht="26.4" x14ac:dyDescent="0.3">
      <c r="A14" s="24" t="s">
        <v>4</v>
      </c>
      <c r="B14" s="31" t="s">
        <v>17</v>
      </c>
      <c r="C14" s="31"/>
      <c r="D14" s="32"/>
      <c r="E14" s="32"/>
      <c r="F14" s="33"/>
      <c r="G14" s="32"/>
      <c r="H14" s="34"/>
      <c r="I14" s="88"/>
      <c r="J14" s="35"/>
      <c r="K14" s="28"/>
      <c r="L14" s="30"/>
      <c r="M14" s="30"/>
    </row>
    <row r="15" spans="1:16" x14ac:dyDescent="0.3">
      <c r="A15" s="95"/>
      <c r="B15" s="96"/>
      <c r="C15" s="96"/>
      <c r="D15" s="97"/>
      <c r="E15" s="97"/>
      <c r="F15" s="98"/>
      <c r="G15" s="97"/>
      <c r="H15" s="99"/>
      <c r="I15" s="100"/>
      <c r="J15" s="101"/>
      <c r="K15" s="102"/>
      <c r="L15" s="103"/>
      <c r="M15" s="103"/>
    </row>
    <row r="16" spans="1:16" s="10" customFormat="1" ht="30.6" x14ac:dyDescent="0.3">
      <c r="A16" s="41" t="s">
        <v>9</v>
      </c>
      <c r="B16" s="41" t="s">
        <v>10</v>
      </c>
      <c r="C16" s="41" t="s">
        <v>14</v>
      </c>
      <c r="D16" s="41" t="s">
        <v>11</v>
      </c>
      <c r="E16" s="41" t="s">
        <v>13</v>
      </c>
      <c r="F16" s="41" t="s">
        <v>34</v>
      </c>
      <c r="G16" s="41" t="s">
        <v>12</v>
      </c>
      <c r="H16" s="41" t="s">
        <v>35</v>
      </c>
      <c r="I16" s="89" t="s">
        <v>65</v>
      </c>
      <c r="J16" s="89" t="s">
        <v>43</v>
      </c>
      <c r="K16" s="83" t="s">
        <v>44</v>
      </c>
      <c r="L16" s="42" t="s">
        <v>64</v>
      </c>
      <c r="M16" s="41" t="s">
        <v>66</v>
      </c>
      <c r="N16" s="94" t="s">
        <v>15</v>
      </c>
      <c r="O16" s="191" t="s">
        <v>67</v>
      </c>
      <c r="P16" s="192"/>
    </row>
    <row r="17" spans="1:16" s="10" customFormat="1" x14ac:dyDescent="0.3">
      <c r="A17" s="53"/>
      <c r="B17" s="54"/>
      <c r="C17" s="55" t="s">
        <v>69</v>
      </c>
      <c r="D17" s="55" t="s">
        <v>82</v>
      </c>
      <c r="E17" s="55" t="s">
        <v>89</v>
      </c>
      <c r="F17" s="56" t="s">
        <v>36</v>
      </c>
      <c r="G17" s="55" t="s">
        <v>151</v>
      </c>
      <c r="H17" s="57">
        <v>120</v>
      </c>
      <c r="I17" s="93">
        <v>3</v>
      </c>
      <c r="J17" s="58">
        <f>Table1161449146851657680816162246[[#This Row],[Coefficient]]*Table1161449146851657680816162246[[#This Row],[Reizes Reps]]</f>
        <v>360</v>
      </c>
      <c r="K17" s="58">
        <v>2009</v>
      </c>
      <c r="L17" s="53" t="s">
        <v>140</v>
      </c>
      <c r="M17" s="60"/>
      <c r="N17" s="60"/>
      <c r="O17" s="92" t="s">
        <v>45</v>
      </c>
      <c r="P17" s="92" t="s">
        <v>46</v>
      </c>
    </row>
    <row r="18" spans="1:16" s="10" customFormat="1" x14ac:dyDescent="0.3">
      <c r="A18" s="53"/>
      <c r="B18" s="54"/>
      <c r="C18" s="55"/>
      <c r="D18" s="53"/>
      <c r="E18" s="53"/>
      <c r="F18" s="56" t="s">
        <v>37</v>
      </c>
      <c r="G18" s="55" t="s">
        <v>155</v>
      </c>
      <c r="H18" s="57">
        <v>60</v>
      </c>
      <c r="I18" s="93">
        <v>2.5</v>
      </c>
      <c r="J18" s="58">
        <f>Table1161449146851657680816162246[[#This Row],[Coefficient]]*Table1161449146851657680816162246[[#This Row],[Reizes Reps]]</f>
        <v>150</v>
      </c>
      <c r="K18" s="59"/>
      <c r="L18" s="53"/>
      <c r="M18" s="60"/>
      <c r="N18" s="60"/>
      <c r="O18" s="92" t="s">
        <v>47</v>
      </c>
      <c r="P18" s="92">
        <v>0.25</v>
      </c>
    </row>
    <row r="19" spans="1:16" s="10" customFormat="1" x14ac:dyDescent="0.3">
      <c r="A19" s="53"/>
      <c r="B19" s="54"/>
      <c r="C19" s="55"/>
      <c r="D19" s="53"/>
      <c r="E19" s="53"/>
      <c r="F19" s="56" t="s">
        <v>38</v>
      </c>
      <c r="G19" s="55" t="s">
        <v>156</v>
      </c>
      <c r="H19" s="57">
        <v>112</v>
      </c>
      <c r="I19" s="93">
        <v>2.75</v>
      </c>
      <c r="J19" s="58">
        <f>Table1161449146851657680816162246[[#This Row],[Coefficient]]*Table1161449146851657680816162246[[#This Row],[Reizes Reps]]</f>
        <v>308</v>
      </c>
      <c r="K19" s="59"/>
      <c r="L19" s="53"/>
      <c r="M19" s="60"/>
      <c r="N19" s="60"/>
      <c r="O19" s="92" t="s">
        <v>48</v>
      </c>
      <c r="P19" s="92">
        <v>0.5</v>
      </c>
    </row>
    <row r="20" spans="1:16" s="10" customFormat="1" x14ac:dyDescent="0.3">
      <c r="A20" s="53"/>
      <c r="B20" s="54"/>
      <c r="C20" s="55"/>
      <c r="D20" s="53"/>
      <c r="E20" s="53"/>
      <c r="F20" s="56" t="s">
        <v>39</v>
      </c>
      <c r="G20" s="55" t="s">
        <v>157</v>
      </c>
      <c r="H20" s="57">
        <v>108</v>
      </c>
      <c r="I20" s="93">
        <v>2.25</v>
      </c>
      <c r="J20" s="58">
        <f>Table1161449146851657680816162246[[#This Row],[Coefficient]]*Table1161449146851657680816162246[[#This Row],[Reizes Reps]]</f>
        <v>243</v>
      </c>
      <c r="K20" s="59"/>
      <c r="L20" s="53"/>
      <c r="M20" s="60"/>
      <c r="N20" s="60"/>
      <c r="O20" s="92" t="s">
        <v>49</v>
      </c>
      <c r="P20" s="92">
        <v>0.75</v>
      </c>
    </row>
    <row r="21" spans="1:16" s="10" customFormat="1" x14ac:dyDescent="0.3">
      <c r="A21" s="61"/>
      <c r="B21" s="62"/>
      <c r="C21" s="63"/>
      <c r="D21" s="61"/>
      <c r="E21" s="61"/>
      <c r="F21" s="64" t="s">
        <v>40</v>
      </c>
      <c r="G21" s="63" t="s">
        <v>157</v>
      </c>
      <c r="H21" s="65">
        <v>120</v>
      </c>
      <c r="I21" s="93">
        <v>2.25</v>
      </c>
      <c r="J21" s="58">
        <f>Table1161449146851657680816162246[[#This Row],[Coefficient]]*Table1161449146851657680816162246[[#This Row],[Reizes Reps]]</f>
        <v>270</v>
      </c>
      <c r="K21" s="66"/>
      <c r="L21" s="61"/>
      <c r="M21" s="67"/>
      <c r="N21" s="67"/>
      <c r="O21" s="92" t="s">
        <v>28</v>
      </c>
      <c r="P21" s="92">
        <v>1</v>
      </c>
    </row>
    <row r="22" spans="1:16" s="10" customFormat="1" x14ac:dyDescent="0.3">
      <c r="A22" s="77"/>
      <c r="B22" s="78"/>
      <c r="C22" s="79"/>
      <c r="D22" s="77"/>
      <c r="E22" s="77"/>
      <c r="F22" s="68" t="s">
        <v>41</v>
      </c>
      <c r="G22" s="79"/>
      <c r="H22" s="80"/>
      <c r="I22" s="81">
        <f ca="1">Table1161449146851657680816162246[[#This Row],[Coefficient]]*Table1161449146851657680816162246[[#This Row],[Svarbumbas svars
KB weight]]</f>
        <v>0</v>
      </c>
      <c r="J22" s="66">
        <f>J17+J18+J19+J20+J21</f>
        <v>1331</v>
      </c>
      <c r="K22" s="81"/>
      <c r="L22" s="77"/>
      <c r="M22" s="82"/>
      <c r="N22" s="82"/>
      <c r="O22" s="92" t="s">
        <v>42</v>
      </c>
      <c r="P22" s="92">
        <v>1.25</v>
      </c>
    </row>
    <row r="23" spans="1:16" s="10" customFormat="1" x14ac:dyDescent="0.3">
      <c r="A23" s="69"/>
      <c r="B23" s="70"/>
      <c r="C23" s="71"/>
      <c r="D23" s="69"/>
      <c r="E23" s="71"/>
      <c r="F23" s="72" t="s">
        <v>36</v>
      </c>
      <c r="G23" s="71"/>
      <c r="H23" s="73"/>
      <c r="I23" s="93" t="e">
        <f>VLOOKUP(Table1161449146851657680816162246[[#This Row],[Svarbumbas svars
KB weight]],O18:P40,2,FALSE)</f>
        <v>#N/A</v>
      </c>
      <c r="J23" s="74" t="e">
        <f>Table1161449146851657680816162246[[#This Row],[Coefficient]]*Table1161449146851657680816162246[[#This Row],[Reizes Reps]]</f>
        <v>#N/A</v>
      </c>
      <c r="K23" s="75"/>
      <c r="L23" s="69"/>
      <c r="M23" s="76"/>
      <c r="N23" s="76"/>
      <c r="O23" s="92" t="s">
        <v>27</v>
      </c>
      <c r="P23" s="92">
        <v>1.5</v>
      </c>
    </row>
    <row r="24" spans="1:16" s="10" customFormat="1" x14ac:dyDescent="0.3">
      <c r="A24" s="69"/>
      <c r="B24" s="70"/>
      <c r="C24" s="71"/>
      <c r="D24" s="69"/>
      <c r="E24" s="69"/>
      <c r="F24" s="72" t="s">
        <v>37</v>
      </c>
      <c r="G24" s="71"/>
      <c r="H24" s="73"/>
      <c r="I24" s="93" t="e">
        <f>VLOOKUP(Table1161449146851657680816162246[[#This Row],[Svarbumbas svars
KB weight]],O19:P41,2,FALSE)</f>
        <v>#N/A</v>
      </c>
      <c r="J24" s="74" t="e">
        <f>Table1161449146851657680816162246[[#This Row],[Coefficient]]*Table1161449146851657680816162246[[#This Row],[Reizes Reps]]</f>
        <v>#N/A</v>
      </c>
      <c r="K24" s="75"/>
      <c r="L24" s="69"/>
      <c r="M24" s="76"/>
      <c r="N24" s="76"/>
      <c r="O24" s="92" t="s">
        <v>50</v>
      </c>
      <c r="P24" s="92">
        <v>1.75</v>
      </c>
    </row>
    <row r="25" spans="1:16" s="10" customFormat="1" x14ac:dyDescent="0.3">
      <c r="A25" s="69"/>
      <c r="B25" s="70"/>
      <c r="C25" s="71"/>
      <c r="D25" s="69"/>
      <c r="E25" s="69"/>
      <c r="F25" s="72" t="s">
        <v>38</v>
      </c>
      <c r="G25" s="71"/>
      <c r="H25" s="73"/>
      <c r="I25" s="93" t="e">
        <f>VLOOKUP(Table1161449146851657680816162246[[#This Row],[Svarbumbas svars
KB weight]],O20:P42,2,FALSE)</f>
        <v>#N/A</v>
      </c>
      <c r="J25" s="74" t="e">
        <f>Table1161449146851657680816162246[[#This Row],[Coefficient]]*Table1161449146851657680816162246[[#This Row],[Reizes Reps]]</f>
        <v>#N/A</v>
      </c>
      <c r="K25" s="75"/>
      <c r="L25" s="69"/>
      <c r="M25" s="76"/>
      <c r="N25" s="76"/>
      <c r="O25" s="92" t="s">
        <v>26</v>
      </c>
      <c r="P25" s="92">
        <v>2</v>
      </c>
    </row>
    <row r="26" spans="1:16" s="10" customFormat="1" x14ac:dyDescent="0.3">
      <c r="A26" s="69"/>
      <c r="B26" s="70"/>
      <c r="C26" s="71"/>
      <c r="D26" s="69"/>
      <c r="E26" s="69"/>
      <c r="F26" s="72" t="s">
        <v>39</v>
      </c>
      <c r="G26" s="71"/>
      <c r="H26" s="73"/>
      <c r="I26" s="93" t="e">
        <f>VLOOKUP(Table1161449146851657680816162246[[#This Row],[Svarbumbas svars
KB weight]],O21:P42,2,FALSE)</f>
        <v>#N/A</v>
      </c>
      <c r="J26" s="74" t="e">
        <f>Table1161449146851657680816162246[[#This Row],[Coefficient]]*Table1161449146851657680816162246[[#This Row],[Reizes Reps]]</f>
        <v>#N/A</v>
      </c>
      <c r="K26" s="75"/>
      <c r="L26" s="69"/>
      <c r="M26" s="76"/>
      <c r="N26" s="76"/>
      <c r="O26" s="92" t="s">
        <v>51</v>
      </c>
      <c r="P26" s="92">
        <v>2.25</v>
      </c>
    </row>
    <row r="27" spans="1:16" s="10" customFormat="1" x14ac:dyDescent="0.3">
      <c r="A27" s="69"/>
      <c r="B27" s="70"/>
      <c r="C27" s="71"/>
      <c r="D27" s="69"/>
      <c r="E27" s="69"/>
      <c r="F27" s="72" t="s">
        <v>40</v>
      </c>
      <c r="G27" s="71"/>
      <c r="H27" s="73"/>
      <c r="I27" s="93" t="e">
        <f>VLOOKUP(Table1161449146851657680816162246[[#This Row],[Svarbumbas svars
KB weight]],O22:P43,2,FALSE)</f>
        <v>#N/A</v>
      </c>
      <c r="J27" s="74" t="e">
        <f>Table1161449146851657680816162246[[#This Row],[Coefficient]]*Table1161449146851657680816162246[[#This Row],[Reizes Reps]]</f>
        <v>#N/A</v>
      </c>
      <c r="K27" s="75"/>
      <c r="L27" s="69"/>
      <c r="M27" s="76"/>
      <c r="N27" s="76"/>
      <c r="O27" s="92" t="s">
        <v>52</v>
      </c>
      <c r="P27" s="92">
        <v>2.5</v>
      </c>
    </row>
    <row r="28" spans="1:16" s="10" customFormat="1" x14ac:dyDescent="0.3">
      <c r="A28" s="151"/>
      <c r="B28" s="152"/>
      <c r="C28" s="136"/>
      <c r="D28" s="151"/>
      <c r="E28" s="151"/>
      <c r="F28" s="174" t="s">
        <v>41</v>
      </c>
      <c r="G28" s="136"/>
      <c r="H28" s="153"/>
      <c r="I28" s="153"/>
      <c r="J28" s="154" t="e">
        <f>J23+J24+J25+J26+J27</f>
        <v>#N/A</v>
      </c>
      <c r="K28" s="155"/>
      <c r="L28" s="151"/>
      <c r="M28" s="142"/>
      <c r="N28" s="82"/>
      <c r="O28" s="92" t="s">
        <v>53</v>
      </c>
      <c r="P28" s="92">
        <v>2.75</v>
      </c>
    </row>
    <row r="29" spans="1:16" s="10" customFormat="1" x14ac:dyDescent="0.3">
      <c r="A29" s="20"/>
      <c r="B29" s="45"/>
      <c r="C29" s="17"/>
      <c r="D29" s="20"/>
      <c r="E29" s="20"/>
      <c r="F29" s="17"/>
      <c r="G29" s="17"/>
      <c r="H29" s="23"/>
      <c r="I29" s="93"/>
      <c r="J29" s="18"/>
      <c r="K29" s="21"/>
      <c r="L29" s="20"/>
      <c r="M29" s="22"/>
      <c r="N29" s="22"/>
      <c r="O29" s="92" t="s">
        <v>25</v>
      </c>
      <c r="P29" s="92">
        <v>3</v>
      </c>
    </row>
    <row r="30" spans="1:16" s="10" customFormat="1" x14ac:dyDescent="0.3">
      <c r="A30" s="20"/>
      <c r="B30" s="45"/>
      <c r="C30" s="17"/>
      <c r="D30" s="20"/>
      <c r="E30" s="20"/>
      <c r="F30" s="17"/>
      <c r="G30" s="17"/>
      <c r="H30" s="23"/>
      <c r="I30" s="93"/>
      <c r="J30" s="18"/>
      <c r="K30" s="21"/>
      <c r="L30" s="20"/>
      <c r="M30" s="22"/>
      <c r="N30" s="22"/>
      <c r="O30" s="92" t="s">
        <v>54</v>
      </c>
      <c r="P30" s="92">
        <v>3.25</v>
      </c>
    </row>
    <row r="31" spans="1:16" s="10" customFormat="1" x14ac:dyDescent="0.3">
      <c r="A31" s="20"/>
      <c r="B31" s="45"/>
      <c r="C31" s="17"/>
      <c r="D31" s="20"/>
      <c r="E31" s="20"/>
      <c r="F31" s="17"/>
      <c r="G31" s="17"/>
      <c r="H31" s="23"/>
      <c r="I31" s="93"/>
      <c r="J31" s="18"/>
      <c r="K31" s="21"/>
      <c r="L31" s="20"/>
      <c r="M31" s="22"/>
      <c r="N31" s="22"/>
      <c r="O31" s="92" t="s">
        <v>55</v>
      </c>
      <c r="P31" s="92">
        <v>3.5</v>
      </c>
    </row>
    <row r="32" spans="1:16" s="10" customFormat="1" x14ac:dyDescent="0.3">
      <c r="A32" s="20"/>
      <c r="B32" s="45"/>
      <c r="C32" s="17"/>
      <c r="D32" s="20"/>
      <c r="E32" s="20"/>
      <c r="F32" s="17"/>
      <c r="G32" s="17"/>
      <c r="H32" s="23"/>
      <c r="I32" s="93"/>
      <c r="J32" s="18"/>
      <c r="K32" s="21"/>
      <c r="L32" s="20"/>
      <c r="M32" s="22"/>
      <c r="N32" s="22"/>
      <c r="O32" s="92" t="s">
        <v>56</v>
      </c>
      <c r="P32" s="92">
        <v>3.75</v>
      </c>
    </row>
    <row r="33" spans="1:16" s="10" customFormat="1" x14ac:dyDescent="0.3">
      <c r="A33" s="20"/>
      <c r="B33" s="45"/>
      <c r="C33" s="17"/>
      <c r="D33" s="20"/>
      <c r="E33" s="20"/>
      <c r="F33" s="17"/>
      <c r="G33" s="17"/>
      <c r="H33" s="23"/>
      <c r="I33" s="93"/>
      <c r="J33" s="18"/>
      <c r="K33" s="21"/>
      <c r="L33" s="20"/>
      <c r="M33" s="22"/>
      <c r="N33" s="22"/>
      <c r="O33" s="92" t="s">
        <v>29</v>
      </c>
      <c r="P33" s="92">
        <v>4</v>
      </c>
    </row>
    <row r="34" spans="1:16" s="10" customFormat="1" x14ac:dyDescent="0.3">
      <c r="A34" s="46"/>
      <c r="B34" s="47"/>
      <c r="C34" s="48"/>
      <c r="D34" s="46"/>
      <c r="E34" s="46"/>
      <c r="F34" s="48"/>
      <c r="G34" s="48"/>
      <c r="H34" s="49"/>
      <c r="I34" s="93"/>
      <c r="J34" s="50"/>
      <c r="K34" s="51"/>
      <c r="L34" s="46"/>
      <c r="M34" s="52"/>
      <c r="N34" s="52"/>
      <c r="O34" s="92" t="s">
        <v>57</v>
      </c>
      <c r="P34" s="92">
        <v>4.25</v>
      </c>
    </row>
    <row r="35" spans="1:16" x14ac:dyDescent="0.3">
      <c r="A35" s="14"/>
      <c r="B35" s="14"/>
      <c r="C35" s="14"/>
      <c r="D35" s="14"/>
      <c r="E35" s="14"/>
      <c r="F35" s="15"/>
      <c r="G35" s="14"/>
      <c r="H35" s="16"/>
      <c r="I35" s="90"/>
      <c r="J35" s="14"/>
      <c r="K35" s="14"/>
      <c r="L35" s="44"/>
      <c r="M35" s="44"/>
      <c r="N35" s="44"/>
      <c r="O35" s="92" t="s">
        <v>21</v>
      </c>
      <c r="P35" s="92">
        <v>4.5</v>
      </c>
    </row>
    <row r="36" spans="1:16" s="19" customFormat="1" x14ac:dyDescent="0.3">
      <c r="A36" s="20"/>
      <c r="B36" s="45"/>
      <c r="C36" s="17"/>
      <c r="D36" s="20"/>
      <c r="E36" s="20"/>
      <c r="F36" s="17"/>
      <c r="G36" s="17"/>
      <c r="H36" s="23"/>
      <c r="I36" s="93"/>
      <c r="J36" s="18"/>
      <c r="K36" s="21"/>
      <c r="L36" s="20"/>
      <c r="M36" s="22"/>
      <c r="N36" s="22"/>
      <c r="O36" s="105" t="s">
        <v>59</v>
      </c>
      <c r="P36" s="104">
        <v>5</v>
      </c>
    </row>
    <row r="37" spans="1:16" x14ac:dyDescent="0.3">
      <c r="A37" s="20"/>
      <c r="B37" s="45"/>
      <c r="C37" s="17"/>
      <c r="D37" s="20"/>
      <c r="E37" s="20"/>
      <c r="F37" s="17"/>
      <c r="G37" s="17"/>
      <c r="H37" s="23"/>
      <c r="I37" s="93"/>
      <c r="J37" s="18"/>
      <c r="K37" s="21"/>
      <c r="L37" s="20"/>
      <c r="M37" s="22"/>
      <c r="N37" s="22"/>
      <c r="O37" s="106" t="s">
        <v>60</v>
      </c>
      <c r="P37" s="92">
        <v>5.25</v>
      </c>
    </row>
    <row r="38" spans="1:16" x14ac:dyDescent="0.3">
      <c r="A38" s="20"/>
      <c r="B38" s="45"/>
      <c r="C38" s="17"/>
      <c r="D38" s="20"/>
      <c r="E38" s="20"/>
      <c r="F38" s="17"/>
      <c r="G38" s="17"/>
      <c r="H38" s="23"/>
      <c r="I38" s="93"/>
      <c r="J38" s="18"/>
      <c r="K38" s="21"/>
      <c r="L38" s="20"/>
      <c r="M38" s="22"/>
      <c r="N38" s="22"/>
      <c r="O38" s="106" t="s">
        <v>61</v>
      </c>
      <c r="P38" s="92">
        <v>5.5</v>
      </c>
    </row>
    <row r="39" spans="1:16" x14ac:dyDescent="0.3">
      <c r="A39" s="20"/>
      <c r="B39" s="45"/>
      <c r="C39" s="17"/>
      <c r="D39" s="20"/>
      <c r="E39" s="20"/>
      <c r="F39" s="17"/>
      <c r="G39" s="17"/>
      <c r="H39" s="23"/>
      <c r="I39" s="93"/>
      <c r="J39" s="18"/>
      <c r="K39" s="21"/>
      <c r="L39" s="20"/>
      <c r="M39" s="22"/>
      <c r="N39" s="22"/>
      <c r="O39" s="106" t="s">
        <v>63</v>
      </c>
      <c r="P39" s="92">
        <v>5.75</v>
      </c>
    </row>
    <row r="40" spans="1:16" x14ac:dyDescent="0.3">
      <c r="A40" s="20"/>
      <c r="B40" s="45"/>
      <c r="C40" s="17"/>
      <c r="D40" s="20"/>
      <c r="E40" s="20"/>
      <c r="F40" s="17"/>
      <c r="G40" s="17"/>
      <c r="H40" s="23"/>
      <c r="I40" s="93"/>
      <c r="J40" s="18"/>
      <c r="K40" s="21"/>
      <c r="L40" s="20"/>
      <c r="M40" s="22"/>
      <c r="N40" s="22"/>
      <c r="O40" s="106" t="s">
        <v>62</v>
      </c>
      <c r="P40" s="92">
        <v>6</v>
      </c>
    </row>
    <row r="41" spans="1:16" x14ac:dyDescent="0.3">
      <c r="A41" s="46"/>
      <c r="B41" s="47"/>
      <c r="C41" s="48"/>
      <c r="D41" s="46"/>
      <c r="E41" s="46"/>
      <c r="F41" s="48"/>
      <c r="G41" s="48"/>
      <c r="H41" s="49"/>
      <c r="I41" s="93"/>
      <c r="J41" s="50"/>
      <c r="K41" s="51"/>
      <c r="L41" s="46"/>
      <c r="M41" s="52"/>
      <c r="N41" s="52"/>
    </row>
    <row r="42" spans="1:16" x14ac:dyDescent="0.3">
      <c r="A42" s="14"/>
      <c r="B42" s="14"/>
      <c r="C42" s="14"/>
      <c r="D42" s="14"/>
      <c r="E42" s="14"/>
      <c r="F42" s="15"/>
      <c r="G42" s="14"/>
      <c r="H42" s="16"/>
      <c r="I42" s="90"/>
      <c r="J42" s="14"/>
      <c r="K42" s="14"/>
      <c r="L42" s="44"/>
      <c r="M42" s="44"/>
      <c r="N42" s="44"/>
    </row>
    <row r="43" spans="1:1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</sheetData>
  <mergeCells count="19">
    <mergeCell ref="F9:H9"/>
    <mergeCell ref="I9:M9"/>
    <mergeCell ref="F2:H2"/>
    <mergeCell ref="I2:M2"/>
    <mergeCell ref="F3:H3"/>
    <mergeCell ref="I3:M3"/>
    <mergeCell ref="I4:M4"/>
    <mergeCell ref="F5:H5"/>
    <mergeCell ref="I5:M5"/>
    <mergeCell ref="F6:H6"/>
    <mergeCell ref="I6:M6"/>
    <mergeCell ref="I7:M7"/>
    <mergeCell ref="F8:H8"/>
    <mergeCell ref="I8:M8"/>
    <mergeCell ref="F10:H10"/>
    <mergeCell ref="D11:E11"/>
    <mergeCell ref="F11:H11"/>
    <mergeCell ref="B13:E13"/>
    <mergeCell ref="O16:P16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3DBE1-22AE-4105-AD58-30596E291E60}">
  <dimension ref="A1:P56"/>
  <sheetViews>
    <sheetView topLeftCell="A12" workbookViewId="0">
      <selection activeCell="J22" sqref="J22"/>
    </sheetView>
  </sheetViews>
  <sheetFormatPr defaultColWidth="11.44140625" defaultRowHeight="14.4" x14ac:dyDescent="0.3"/>
  <cols>
    <col min="1" max="1" width="10.88671875" style="11" customWidth="1"/>
    <col min="2" max="2" width="20.5546875" style="11" customWidth="1"/>
    <col min="3" max="3" width="14.88671875" style="11" customWidth="1"/>
    <col min="4" max="4" width="10.33203125" style="11" customWidth="1"/>
    <col min="5" max="5" width="29.6640625" style="11" customWidth="1"/>
    <col min="6" max="6" width="21.44140625" style="12" customWidth="1"/>
    <col min="7" max="7" width="9.33203125" style="11" customWidth="1"/>
    <col min="8" max="8" width="8.44140625" style="13" customWidth="1"/>
    <col min="9" max="9" width="9.33203125" style="91" customWidth="1"/>
    <col min="10" max="10" width="8.6640625" style="11" customWidth="1"/>
    <col min="11" max="11" width="9" style="11" customWidth="1"/>
    <col min="12" max="12" width="8.109375" style="1" customWidth="1"/>
    <col min="13" max="13" width="8" style="1" customWidth="1"/>
    <col min="14" max="237" width="11.44140625" style="1"/>
    <col min="238" max="238" width="18.44140625" style="1" customWidth="1"/>
    <col min="239" max="239" width="15.33203125" style="1" customWidth="1"/>
    <col min="240" max="240" width="9.44140625" style="1" customWidth="1"/>
    <col min="241" max="241" width="8.88671875" style="1" customWidth="1"/>
    <col min="242" max="242" width="21.44140625" style="1" customWidth="1"/>
    <col min="243" max="243" width="7.44140625" style="1" customWidth="1"/>
    <col min="244" max="244" width="8.44140625" style="1" customWidth="1"/>
    <col min="245" max="245" width="9.33203125" style="1" customWidth="1"/>
    <col min="246" max="246" width="8.109375" style="1" customWidth="1"/>
    <col min="247" max="248" width="8.6640625" style="1" customWidth="1"/>
    <col min="249" max="249" width="19" style="1" customWidth="1"/>
    <col min="250" max="250" width="14.109375" style="1" customWidth="1"/>
    <col min="251" max="251" width="7.44140625" style="1" customWidth="1"/>
    <col min="252" max="252" width="8.109375" style="1" customWidth="1"/>
    <col min="253" max="253" width="10" style="1" customWidth="1"/>
    <col min="254" max="254" width="16.6640625" style="1" customWidth="1"/>
    <col min="255" max="493" width="11.44140625" style="1"/>
    <col min="494" max="494" width="18.44140625" style="1" customWidth="1"/>
    <col min="495" max="495" width="15.33203125" style="1" customWidth="1"/>
    <col min="496" max="496" width="9.44140625" style="1" customWidth="1"/>
    <col min="497" max="497" width="8.88671875" style="1" customWidth="1"/>
    <col min="498" max="498" width="21.44140625" style="1" customWidth="1"/>
    <col min="499" max="499" width="7.44140625" style="1" customWidth="1"/>
    <col min="500" max="500" width="8.44140625" style="1" customWidth="1"/>
    <col min="501" max="501" width="9.33203125" style="1" customWidth="1"/>
    <col min="502" max="502" width="8.109375" style="1" customWidth="1"/>
    <col min="503" max="504" width="8.6640625" style="1" customWidth="1"/>
    <col min="505" max="505" width="19" style="1" customWidth="1"/>
    <col min="506" max="506" width="14.109375" style="1" customWidth="1"/>
    <col min="507" max="507" width="7.44140625" style="1" customWidth="1"/>
    <col min="508" max="508" width="8.109375" style="1" customWidth="1"/>
    <col min="509" max="509" width="10" style="1" customWidth="1"/>
    <col min="510" max="510" width="16.6640625" style="1" customWidth="1"/>
    <col min="511" max="749" width="11.44140625" style="1"/>
    <col min="750" max="750" width="18.44140625" style="1" customWidth="1"/>
    <col min="751" max="751" width="15.33203125" style="1" customWidth="1"/>
    <col min="752" max="752" width="9.44140625" style="1" customWidth="1"/>
    <col min="753" max="753" width="8.88671875" style="1" customWidth="1"/>
    <col min="754" max="754" width="21.44140625" style="1" customWidth="1"/>
    <col min="755" max="755" width="7.44140625" style="1" customWidth="1"/>
    <col min="756" max="756" width="8.44140625" style="1" customWidth="1"/>
    <col min="757" max="757" width="9.33203125" style="1" customWidth="1"/>
    <col min="758" max="758" width="8.109375" style="1" customWidth="1"/>
    <col min="759" max="760" width="8.6640625" style="1" customWidth="1"/>
    <col min="761" max="761" width="19" style="1" customWidth="1"/>
    <col min="762" max="762" width="14.109375" style="1" customWidth="1"/>
    <col min="763" max="763" width="7.44140625" style="1" customWidth="1"/>
    <col min="764" max="764" width="8.109375" style="1" customWidth="1"/>
    <col min="765" max="765" width="10" style="1" customWidth="1"/>
    <col min="766" max="766" width="16.6640625" style="1" customWidth="1"/>
    <col min="767" max="1005" width="11.44140625" style="1"/>
    <col min="1006" max="1006" width="18.44140625" style="1" customWidth="1"/>
    <col min="1007" max="1007" width="15.33203125" style="1" customWidth="1"/>
    <col min="1008" max="1008" width="9.44140625" style="1" customWidth="1"/>
    <col min="1009" max="1009" width="8.88671875" style="1" customWidth="1"/>
    <col min="1010" max="1010" width="21.44140625" style="1" customWidth="1"/>
    <col min="1011" max="1011" width="7.44140625" style="1" customWidth="1"/>
    <col min="1012" max="1012" width="8.44140625" style="1" customWidth="1"/>
    <col min="1013" max="1013" width="9.33203125" style="1" customWidth="1"/>
    <col min="1014" max="1014" width="8.109375" style="1" customWidth="1"/>
    <col min="1015" max="1016" width="8.6640625" style="1" customWidth="1"/>
    <col min="1017" max="1017" width="19" style="1" customWidth="1"/>
    <col min="1018" max="1018" width="14.109375" style="1" customWidth="1"/>
    <col min="1019" max="1019" width="7.44140625" style="1" customWidth="1"/>
    <col min="1020" max="1020" width="8.109375" style="1" customWidth="1"/>
    <col min="1021" max="1021" width="10" style="1" customWidth="1"/>
    <col min="1022" max="1022" width="16.6640625" style="1" customWidth="1"/>
    <col min="1023" max="1261" width="11.44140625" style="1"/>
    <col min="1262" max="1262" width="18.44140625" style="1" customWidth="1"/>
    <col min="1263" max="1263" width="15.33203125" style="1" customWidth="1"/>
    <col min="1264" max="1264" width="9.44140625" style="1" customWidth="1"/>
    <col min="1265" max="1265" width="8.88671875" style="1" customWidth="1"/>
    <col min="1266" max="1266" width="21.44140625" style="1" customWidth="1"/>
    <col min="1267" max="1267" width="7.44140625" style="1" customWidth="1"/>
    <col min="1268" max="1268" width="8.44140625" style="1" customWidth="1"/>
    <col min="1269" max="1269" width="9.33203125" style="1" customWidth="1"/>
    <col min="1270" max="1270" width="8.109375" style="1" customWidth="1"/>
    <col min="1271" max="1272" width="8.6640625" style="1" customWidth="1"/>
    <col min="1273" max="1273" width="19" style="1" customWidth="1"/>
    <col min="1274" max="1274" width="14.109375" style="1" customWidth="1"/>
    <col min="1275" max="1275" width="7.44140625" style="1" customWidth="1"/>
    <col min="1276" max="1276" width="8.109375" style="1" customWidth="1"/>
    <col min="1277" max="1277" width="10" style="1" customWidth="1"/>
    <col min="1278" max="1278" width="16.6640625" style="1" customWidth="1"/>
    <col min="1279" max="1517" width="11.44140625" style="1"/>
    <col min="1518" max="1518" width="18.44140625" style="1" customWidth="1"/>
    <col min="1519" max="1519" width="15.33203125" style="1" customWidth="1"/>
    <col min="1520" max="1520" width="9.44140625" style="1" customWidth="1"/>
    <col min="1521" max="1521" width="8.88671875" style="1" customWidth="1"/>
    <col min="1522" max="1522" width="21.44140625" style="1" customWidth="1"/>
    <col min="1523" max="1523" width="7.44140625" style="1" customWidth="1"/>
    <col min="1524" max="1524" width="8.44140625" style="1" customWidth="1"/>
    <col min="1525" max="1525" width="9.33203125" style="1" customWidth="1"/>
    <col min="1526" max="1526" width="8.109375" style="1" customWidth="1"/>
    <col min="1527" max="1528" width="8.6640625" style="1" customWidth="1"/>
    <col min="1529" max="1529" width="19" style="1" customWidth="1"/>
    <col min="1530" max="1530" width="14.109375" style="1" customWidth="1"/>
    <col min="1531" max="1531" width="7.44140625" style="1" customWidth="1"/>
    <col min="1532" max="1532" width="8.109375" style="1" customWidth="1"/>
    <col min="1533" max="1533" width="10" style="1" customWidth="1"/>
    <col min="1534" max="1534" width="16.6640625" style="1" customWidth="1"/>
    <col min="1535" max="1773" width="11.44140625" style="1"/>
    <col min="1774" max="1774" width="18.44140625" style="1" customWidth="1"/>
    <col min="1775" max="1775" width="15.33203125" style="1" customWidth="1"/>
    <col min="1776" max="1776" width="9.44140625" style="1" customWidth="1"/>
    <col min="1777" max="1777" width="8.88671875" style="1" customWidth="1"/>
    <col min="1778" max="1778" width="21.44140625" style="1" customWidth="1"/>
    <col min="1779" max="1779" width="7.44140625" style="1" customWidth="1"/>
    <col min="1780" max="1780" width="8.44140625" style="1" customWidth="1"/>
    <col min="1781" max="1781" width="9.33203125" style="1" customWidth="1"/>
    <col min="1782" max="1782" width="8.109375" style="1" customWidth="1"/>
    <col min="1783" max="1784" width="8.6640625" style="1" customWidth="1"/>
    <col min="1785" max="1785" width="19" style="1" customWidth="1"/>
    <col min="1786" max="1786" width="14.109375" style="1" customWidth="1"/>
    <col min="1787" max="1787" width="7.44140625" style="1" customWidth="1"/>
    <col min="1788" max="1788" width="8.109375" style="1" customWidth="1"/>
    <col min="1789" max="1789" width="10" style="1" customWidth="1"/>
    <col min="1790" max="1790" width="16.6640625" style="1" customWidth="1"/>
    <col min="1791" max="2029" width="11.44140625" style="1"/>
    <col min="2030" max="2030" width="18.44140625" style="1" customWidth="1"/>
    <col min="2031" max="2031" width="15.33203125" style="1" customWidth="1"/>
    <col min="2032" max="2032" width="9.44140625" style="1" customWidth="1"/>
    <col min="2033" max="2033" width="8.88671875" style="1" customWidth="1"/>
    <col min="2034" max="2034" width="21.44140625" style="1" customWidth="1"/>
    <col min="2035" max="2035" width="7.44140625" style="1" customWidth="1"/>
    <col min="2036" max="2036" width="8.44140625" style="1" customWidth="1"/>
    <col min="2037" max="2037" width="9.33203125" style="1" customWidth="1"/>
    <col min="2038" max="2038" width="8.109375" style="1" customWidth="1"/>
    <col min="2039" max="2040" width="8.6640625" style="1" customWidth="1"/>
    <col min="2041" max="2041" width="19" style="1" customWidth="1"/>
    <col min="2042" max="2042" width="14.109375" style="1" customWidth="1"/>
    <col min="2043" max="2043" width="7.44140625" style="1" customWidth="1"/>
    <col min="2044" max="2044" width="8.109375" style="1" customWidth="1"/>
    <col min="2045" max="2045" width="10" style="1" customWidth="1"/>
    <col min="2046" max="2046" width="16.6640625" style="1" customWidth="1"/>
    <col min="2047" max="2285" width="11.44140625" style="1"/>
    <col min="2286" max="2286" width="18.44140625" style="1" customWidth="1"/>
    <col min="2287" max="2287" width="15.33203125" style="1" customWidth="1"/>
    <col min="2288" max="2288" width="9.44140625" style="1" customWidth="1"/>
    <col min="2289" max="2289" width="8.88671875" style="1" customWidth="1"/>
    <col min="2290" max="2290" width="21.44140625" style="1" customWidth="1"/>
    <col min="2291" max="2291" width="7.44140625" style="1" customWidth="1"/>
    <col min="2292" max="2292" width="8.44140625" style="1" customWidth="1"/>
    <col min="2293" max="2293" width="9.33203125" style="1" customWidth="1"/>
    <col min="2294" max="2294" width="8.109375" style="1" customWidth="1"/>
    <col min="2295" max="2296" width="8.6640625" style="1" customWidth="1"/>
    <col min="2297" max="2297" width="19" style="1" customWidth="1"/>
    <col min="2298" max="2298" width="14.109375" style="1" customWidth="1"/>
    <col min="2299" max="2299" width="7.44140625" style="1" customWidth="1"/>
    <col min="2300" max="2300" width="8.109375" style="1" customWidth="1"/>
    <col min="2301" max="2301" width="10" style="1" customWidth="1"/>
    <col min="2302" max="2302" width="16.6640625" style="1" customWidth="1"/>
    <col min="2303" max="2541" width="11.44140625" style="1"/>
    <col min="2542" max="2542" width="18.44140625" style="1" customWidth="1"/>
    <col min="2543" max="2543" width="15.33203125" style="1" customWidth="1"/>
    <col min="2544" max="2544" width="9.44140625" style="1" customWidth="1"/>
    <col min="2545" max="2545" width="8.88671875" style="1" customWidth="1"/>
    <col min="2546" max="2546" width="21.44140625" style="1" customWidth="1"/>
    <col min="2547" max="2547" width="7.44140625" style="1" customWidth="1"/>
    <col min="2548" max="2548" width="8.44140625" style="1" customWidth="1"/>
    <col min="2549" max="2549" width="9.33203125" style="1" customWidth="1"/>
    <col min="2550" max="2550" width="8.109375" style="1" customWidth="1"/>
    <col min="2551" max="2552" width="8.6640625" style="1" customWidth="1"/>
    <col min="2553" max="2553" width="19" style="1" customWidth="1"/>
    <col min="2554" max="2554" width="14.109375" style="1" customWidth="1"/>
    <col min="2555" max="2555" width="7.44140625" style="1" customWidth="1"/>
    <col min="2556" max="2556" width="8.109375" style="1" customWidth="1"/>
    <col min="2557" max="2557" width="10" style="1" customWidth="1"/>
    <col min="2558" max="2558" width="16.6640625" style="1" customWidth="1"/>
    <col min="2559" max="2797" width="11.44140625" style="1"/>
    <col min="2798" max="2798" width="18.44140625" style="1" customWidth="1"/>
    <col min="2799" max="2799" width="15.33203125" style="1" customWidth="1"/>
    <col min="2800" max="2800" width="9.44140625" style="1" customWidth="1"/>
    <col min="2801" max="2801" width="8.88671875" style="1" customWidth="1"/>
    <col min="2802" max="2802" width="21.44140625" style="1" customWidth="1"/>
    <col min="2803" max="2803" width="7.44140625" style="1" customWidth="1"/>
    <col min="2804" max="2804" width="8.44140625" style="1" customWidth="1"/>
    <col min="2805" max="2805" width="9.33203125" style="1" customWidth="1"/>
    <col min="2806" max="2806" width="8.109375" style="1" customWidth="1"/>
    <col min="2807" max="2808" width="8.6640625" style="1" customWidth="1"/>
    <col min="2809" max="2809" width="19" style="1" customWidth="1"/>
    <col min="2810" max="2810" width="14.109375" style="1" customWidth="1"/>
    <col min="2811" max="2811" width="7.44140625" style="1" customWidth="1"/>
    <col min="2812" max="2812" width="8.109375" style="1" customWidth="1"/>
    <col min="2813" max="2813" width="10" style="1" customWidth="1"/>
    <col min="2814" max="2814" width="16.6640625" style="1" customWidth="1"/>
    <col min="2815" max="3053" width="11.44140625" style="1"/>
    <col min="3054" max="3054" width="18.44140625" style="1" customWidth="1"/>
    <col min="3055" max="3055" width="15.33203125" style="1" customWidth="1"/>
    <col min="3056" max="3056" width="9.44140625" style="1" customWidth="1"/>
    <col min="3057" max="3057" width="8.88671875" style="1" customWidth="1"/>
    <col min="3058" max="3058" width="21.44140625" style="1" customWidth="1"/>
    <col min="3059" max="3059" width="7.44140625" style="1" customWidth="1"/>
    <col min="3060" max="3060" width="8.44140625" style="1" customWidth="1"/>
    <col min="3061" max="3061" width="9.33203125" style="1" customWidth="1"/>
    <col min="3062" max="3062" width="8.109375" style="1" customWidth="1"/>
    <col min="3063" max="3064" width="8.6640625" style="1" customWidth="1"/>
    <col min="3065" max="3065" width="19" style="1" customWidth="1"/>
    <col min="3066" max="3066" width="14.109375" style="1" customWidth="1"/>
    <col min="3067" max="3067" width="7.44140625" style="1" customWidth="1"/>
    <col min="3068" max="3068" width="8.109375" style="1" customWidth="1"/>
    <col min="3069" max="3069" width="10" style="1" customWidth="1"/>
    <col min="3070" max="3070" width="16.6640625" style="1" customWidth="1"/>
    <col min="3071" max="3309" width="11.44140625" style="1"/>
    <col min="3310" max="3310" width="18.44140625" style="1" customWidth="1"/>
    <col min="3311" max="3311" width="15.33203125" style="1" customWidth="1"/>
    <col min="3312" max="3312" width="9.44140625" style="1" customWidth="1"/>
    <col min="3313" max="3313" width="8.88671875" style="1" customWidth="1"/>
    <col min="3314" max="3314" width="21.44140625" style="1" customWidth="1"/>
    <col min="3315" max="3315" width="7.44140625" style="1" customWidth="1"/>
    <col min="3316" max="3316" width="8.44140625" style="1" customWidth="1"/>
    <col min="3317" max="3317" width="9.33203125" style="1" customWidth="1"/>
    <col min="3318" max="3318" width="8.109375" style="1" customWidth="1"/>
    <col min="3319" max="3320" width="8.6640625" style="1" customWidth="1"/>
    <col min="3321" max="3321" width="19" style="1" customWidth="1"/>
    <col min="3322" max="3322" width="14.109375" style="1" customWidth="1"/>
    <col min="3323" max="3323" width="7.44140625" style="1" customWidth="1"/>
    <col min="3324" max="3324" width="8.109375" style="1" customWidth="1"/>
    <col min="3325" max="3325" width="10" style="1" customWidth="1"/>
    <col min="3326" max="3326" width="16.6640625" style="1" customWidth="1"/>
    <col min="3327" max="3565" width="11.44140625" style="1"/>
    <col min="3566" max="3566" width="18.44140625" style="1" customWidth="1"/>
    <col min="3567" max="3567" width="15.33203125" style="1" customWidth="1"/>
    <col min="3568" max="3568" width="9.44140625" style="1" customWidth="1"/>
    <col min="3569" max="3569" width="8.88671875" style="1" customWidth="1"/>
    <col min="3570" max="3570" width="21.44140625" style="1" customWidth="1"/>
    <col min="3571" max="3571" width="7.44140625" style="1" customWidth="1"/>
    <col min="3572" max="3572" width="8.44140625" style="1" customWidth="1"/>
    <col min="3573" max="3573" width="9.33203125" style="1" customWidth="1"/>
    <col min="3574" max="3574" width="8.109375" style="1" customWidth="1"/>
    <col min="3575" max="3576" width="8.6640625" style="1" customWidth="1"/>
    <col min="3577" max="3577" width="19" style="1" customWidth="1"/>
    <col min="3578" max="3578" width="14.109375" style="1" customWidth="1"/>
    <col min="3579" max="3579" width="7.44140625" style="1" customWidth="1"/>
    <col min="3580" max="3580" width="8.109375" style="1" customWidth="1"/>
    <col min="3581" max="3581" width="10" style="1" customWidth="1"/>
    <col min="3582" max="3582" width="16.6640625" style="1" customWidth="1"/>
    <col min="3583" max="3821" width="11.44140625" style="1"/>
    <col min="3822" max="3822" width="18.44140625" style="1" customWidth="1"/>
    <col min="3823" max="3823" width="15.33203125" style="1" customWidth="1"/>
    <col min="3824" max="3824" width="9.44140625" style="1" customWidth="1"/>
    <col min="3825" max="3825" width="8.88671875" style="1" customWidth="1"/>
    <col min="3826" max="3826" width="21.44140625" style="1" customWidth="1"/>
    <col min="3827" max="3827" width="7.44140625" style="1" customWidth="1"/>
    <col min="3828" max="3828" width="8.44140625" style="1" customWidth="1"/>
    <col min="3829" max="3829" width="9.33203125" style="1" customWidth="1"/>
    <col min="3830" max="3830" width="8.109375" style="1" customWidth="1"/>
    <col min="3831" max="3832" width="8.6640625" style="1" customWidth="1"/>
    <col min="3833" max="3833" width="19" style="1" customWidth="1"/>
    <col min="3834" max="3834" width="14.109375" style="1" customWidth="1"/>
    <col min="3835" max="3835" width="7.44140625" style="1" customWidth="1"/>
    <col min="3836" max="3836" width="8.109375" style="1" customWidth="1"/>
    <col min="3837" max="3837" width="10" style="1" customWidth="1"/>
    <col min="3838" max="3838" width="16.6640625" style="1" customWidth="1"/>
    <col min="3839" max="4077" width="11.44140625" style="1"/>
    <col min="4078" max="4078" width="18.44140625" style="1" customWidth="1"/>
    <col min="4079" max="4079" width="15.33203125" style="1" customWidth="1"/>
    <col min="4080" max="4080" width="9.44140625" style="1" customWidth="1"/>
    <col min="4081" max="4081" width="8.88671875" style="1" customWidth="1"/>
    <col min="4082" max="4082" width="21.44140625" style="1" customWidth="1"/>
    <col min="4083" max="4083" width="7.44140625" style="1" customWidth="1"/>
    <col min="4084" max="4084" width="8.44140625" style="1" customWidth="1"/>
    <col min="4085" max="4085" width="9.33203125" style="1" customWidth="1"/>
    <col min="4086" max="4086" width="8.109375" style="1" customWidth="1"/>
    <col min="4087" max="4088" width="8.6640625" style="1" customWidth="1"/>
    <col min="4089" max="4089" width="19" style="1" customWidth="1"/>
    <col min="4090" max="4090" width="14.109375" style="1" customWidth="1"/>
    <col min="4091" max="4091" width="7.44140625" style="1" customWidth="1"/>
    <col min="4092" max="4092" width="8.109375" style="1" customWidth="1"/>
    <col min="4093" max="4093" width="10" style="1" customWidth="1"/>
    <col min="4094" max="4094" width="16.6640625" style="1" customWidth="1"/>
    <col min="4095" max="4333" width="11.44140625" style="1"/>
    <col min="4334" max="4334" width="18.44140625" style="1" customWidth="1"/>
    <col min="4335" max="4335" width="15.33203125" style="1" customWidth="1"/>
    <col min="4336" max="4336" width="9.44140625" style="1" customWidth="1"/>
    <col min="4337" max="4337" width="8.88671875" style="1" customWidth="1"/>
    <col min="4338" max="4338" width="21.44140625" style="1" customWidth="1"/>
    <col min="4339" max="4339" width="7.44140625" style="1" customWidth="1"/>
    <col min="4340" max="4340" width="8.44140625" style="1" customWidth="1"/>
    <col min="4341" max="4341" width="9.33203125" style="1" customWidth="1"/>
    <col min="4342" max="4342" width="8.109375" style="1" customWidth="1"/>
    <col min="4343" max="4344" width="8.6640625" style="1" customWidth="1"/>
    <col min="4345" max="4345" width="19" style="1" customWidth="1"/>
    <col min="4346" max="4346" width="14.109375" style="1" customWidth="1"/>
    <col min="4347" max="4347" width="7.44140625" style="1" customWidth="1"/>
    <col min="4348" max="4348" width="8.109375" style="1" customWidth="1"/>
    <col min="4349" max="4349" width="10" style="1" customWidth="1"/>
    <col min="4350" max="4350" width="16.6640625" style="1" customWidth="1"/>
    <col min="4351" max="4589" width="11.44140625" style="1"/>
    <col min="4590" max="4590" width="18.44140625" style="1" customWidth="1"/>
    <col min="4591" max="4591" width="15.33203125" style="1" customWidth="1"/>
    <col min="4592" max="4592" width="9.44140625" style="1" customWidth="1"/>
    <col min="4593" max="4593" width="8.88671875" style="1" customWidth="1"/>
    <col min="4594" max="4594" width="21.44140625" style="1" customWidth="1"/>
    <col min="4595" max="4595" width="7.44140625" style="1" customWidth="1"/>
    <col min="4596" max="4596" width="8.44140625" style="1" customWidth="1"/>
    <col min="4597" max="4597" width="9.33203125" style="1" customWidth="1"/>
    <col min="4598" max="4598" width="8.109375" style="1" customWidth="1"/>
    <col min="4599" max="4600" width="8.6640625" style="1" customWidth="1"/>
    <col min="4601" max="4601" width="19" style="1" customWidth="1"/>
    <col min="4602" max="4602" width="14.109375" style="1" customWidth="1"/>
    <col min="4603" max="4603" width="7.44140625" style="1" customWidth="1"/>
    <col min="4604" max="4604" width="8.109375" style="1" customWidth="1"/>
    <col min="4605" max="4605" width="10" style="1" customWidth="1"/>
    <col min="4606" max="4606" width="16.6640625" style="1" customWidth="1"/>
    <col min="4607" max="4845" width="11.44140625" style="1"/>
    <col min="4846" max="4846" width="18.44140625" style="1" customWidth="1"/>
    <col min="4847" max="4847" width="15.33203125" style="1" customWidth="1"/>
    <col min="4848" max="4848" width="9.44140625" style="1" customWidth="1"/>
    <col min="4849" max="4849" width="8.88671875" style="1" customWidth="1"/>
    <col min="4850" max="4850" width="21.44140625" style="1" customWidth="1"/>
    <col min="4851" max="4851" width="7.44140625" style="1" customWidth="1"/>
    <col min="4852" max="4852" width="8.44140625" style="1" customWidth="1"/>
    <col min="4853" max="4853" width="9.33203125" style="1" customWidth="1"/>
    <col min="4854" max="4854" width="8.109375" style="1" customWidth="1"/>
    <col min="4855" max="4856" width="8.6640625" style="1" customWidth="1"/>
    <col min="4857" max="4857" width="19" style="1" customWidth="1"/>
    <col min="4858" max="4858" width="14.109375" style="1" customWidth="1"/>
    <col min="4859" max="4859" width="7.44140625" style="1" customWidth="1"/>
    <col min="4860" max="4860" width="8.109375" style="1" customWidth="1"/>
    <col min="4861" max="4861" width="10" style="1" customWidth="1"/>
    <col min="4862" max="4862" width="16.6640625" style="1" customWidth="1"/>
    <col min="4863" max="5101" width="11.44140625" style="1"/>
    <col min="5102" max="5102" width="18.44140625" style="1" customWidth="1"/>
    <col min="5103" max="5103" width="15.33203125" style="1" customWidth="1"/>
    <col min="5104" max="5104" width="9.44140625" style="1" customWidth="1"/>
    <col min="5105" max="5105" width="8.88671875" style="1" customWidth="1"/>
    <col min="5106" max="5106" width="21.44140625" style="1" customWidth="1"/>
    <col min="5107" max="5107" width="7.44140625" style="1" customWidth="1"/>
    <col min="5108" max="5108" width="8.44140625" style="1" customWidth="1"/>
    <col min="5109" max="5109" width="9.33203125" style="1" customWidth="1"/>
    <col min="5110" max="5110" width="8.109375" style="1" customWidth="1"/>
    <col min="5111" max="5112" width="8.6640625" style="1" customWidth="1"/>
    <col min="5113" max="5113" width="19" style="1" customWidth="1"/>
    <col min="5114" max="5114" width="14.109375" style="1" customWidth="1"/>
    <col min="5115" max="5115" width="7.44140625" style="1" customWidth="1"/>
    <col min="5116" max="5116" width="8.109375" style="1" customWidth="1"/>
    <col min="5117" max="5117" width="10" style="1" customWidth="1"/>
    <col min="5118" max="5118" width="16.6640625" style="1" customWidth="1"/>
    <col min="5119" max="5357" width="11.44140625" style="1"/>
    <col min="5358" max="5358" width="18.44140625" style="1" customWidth="1"/>
    <col min="5359" max="5359" width="15.33203125" style="1" customWidth="1"/>
    <col min="5360" max="5360" width="9.44140625" style="1" customWidth="1"/>
    <col min="5361" max="5361" width="8.88671875" style="1" customWidth="1"/>
    <col min="5362" max="5362" width="21.44140625" style="1" customWidth="1"/>
    <col min="5363" max="5363" width="7.44140625" style="1" customWidth="1"/>
    <col min="5364" max="5364" width="8.44140625" style="1" customWidth="1"/>
    <col min="5365" max="5365" width="9.33203125" style="1" customWidth="1"/>
    <col min="5366" max="5366" width="8.109375" style="1" customWidth="1"/>
    <col min="5367" max="5368" width="8.6640625" style="1" customWidth="1"/>
    <col min="5369" max="5369" width="19" style="1" customWidth="1"/>
    <col min="5370" max="5370" width="14.109375" style="1" customWidth="1"/>
    <col min="5371" max="5371" width="7.44140625" style="1" customWidth="1"/>
    <col min="5372" max="5372" width="8.109375" style="1" customWidth="1"/>
    <col min="5373" max="5373" width="10" style="1" customWidth="1"/>
    <col min="5374" max="5374" width="16.6640625" style="1" customWidth="1"/>
    <col min="5375" max="5613" width="11.44140625" style="1"/>
    <col min="5614" max="5614" width="18.44140625" style="1" customWidth="1"/>
    <col min="5615" max="5615" width="15.33203125" style="1" customWidth="1"/>
    <col min="5616" max="5616" width="9.44140625" style="1" customWidth="1"/>
    <col min="5617" max="5617" width="8.88671875" style="1" customWidth="1"/>
    <col min="5618" max="5618" width="21.44140625" style="1" customWidth="1"/>
    <col min="5619" max="5619" width="7.44140625" style="1" customWidth="1"/>
    <col min="5620" max="5620" width="8.44140625" style="1" customWidth="1"/>
    <col min="5621" max="5621" width="9.33203125" style="1" customWidth="1"/>
    <col min="5622" max="5622" width="8.109375" style="1" customWidth="1"/>
    <col min="5623" max="5624" width="8.6640625" style="1" customWidth="1"/>
    <col min="5625" max="5625" width="19" style="1" customWidth="1"/>
    <col min="5626" max="5626" width="14.109375" style="1" customWidth="1"/>
    <col min="5627" max="5627" width="7.44140625" style="1" customWidth="1"/>
    <col min="5628" max="5628" width="8.109375" style="1" customWidth="1"/>
    <col min="5629" max="5629" width="10" style="1" customWidth="1"/>
    <col min="5630" max="5630" width="16.6640625" style="1" customWidth="1"/>
    <col min="5631" max="5869" width="11.44140625" style="1"/>
    <col min="5870" max="5870" width="18.44140625" style="1" customWidth="1"/>
    <col min="5871" max="5871" width="15.33203125" style="1" customWidth="1"/>
    <col min="5872" max="5872" width="9.44140625" style="1" customWidth="1"/>
    <col min="5873" max="5873" width="8.88671875" style="1" customWidth="1"/>
    <col min="5874" max="5874" width="21.44140625" style="1" customWidth="1"/>
    <col min="5875" max="5875" width="7.44140625" style="1" customWidth="1"/>
    <col min="5876" max="5876" width="8.44140625" style="1" customWidth="1"/>
    <col min="5877" max="5877" width="9.33203125" style="1" customWidth="1"/>
    <col min="5878" max="5878" width="8.109375" style="1" customWidth="1"/>
    <col min="5879" max="5880" width="8.6640625" style="1" customWidth="1"/>
    <col min="5881" max="5881" width="19" style="1" customWidth="1"/>
    <col min="5882" max="5882" width="14.109375" style="1" customWidth="1"/>
    <col min="5883" max="5883" width="7.44140625" style="1" customWidth="1"/>
    <col min="5884" max="5884" width="8.109375" style="1" customWidth="1"/>
    <col min="5885" max="5885" width="10" style="1" customWidth="1"/>
    <col min="5886" max="5886" width="16.6640625" style="1" customWidth="1"/>
    <col min="5887" max="6125" width="11.44140625" style="1"/>
    <col min="6126" max="6126" width="18.44140625" style="1" customWidth="1"/>
    <col min="6127" max="6127" width="15.33203125" style="1" customWidth="1"/>
    <col min="6128" max="6128" width="9.44140625" style="1" customWidth="1"/>
    <col min="6129" max="6129" width="8.88671875" style="1" customWidth="1"/>
    <col min="6130" max="6130" width="21.44140625" style="1" customWidth="1"/>
    <col min="6131" max="6131" width="7.44140625" style="1" customWidth="1"/>
    <col min="6132" max="6132" width="8.44140625" style="1" customWidth="1"/>
    <col min="6133" max="6133" width="9.33203125" style="1" customWidth="1"/>
    <col min="6134" max="6134" width="8.109375" style="1" customWidth="1"/>
    <col min="6135" max="6136" width="8.6640625" style="1" customWidth="1"/>
    <col min="6137" max="6137" width="19" style="1" customWidth="1"/>
    <col min="6138" max="6138" width="14.109375" style="1" customWidth="1"/>
    <col min="6139" max="6139" width="7.44140625" style="1" customWidth="1"/>
    <col min="6140" max="6140" width="8.109375" style="1" customWidth="1"/>
    <col min="6141" max="6141" width="10" style="1" customWidth="1"/>
    <col min="6142" max="6142" width="16.6640625" style="1" customWidth="1"/>
    <col min="6143" max="6381" width="11.44140625" style="1"/>
    <col min="6382" max="6382" width="18.44140625" style="1" customWidth="1"/>
    <col min="6383" max="6383" width="15.33203125" style="1" customWidth="1"/>
    <col min="6384" max="6384" width="9.44140625" style="1" customWidth="1"/>
    <col min="6385" max="6385" width="8.88671875" style="1" customWidth="1"/>
    <col min="6386" max="6386" width="21.44140625" style="1" customWidth="1"/>
    <col min="6387" max="6387" width="7.44140625" style="1" customWidth="1"/>
    <col min="6388" max="6388" width="8.44140625" style="1" customWidth="1"/>
    <col min="6389" max="6389" width="9.33203125" style="1" customWidth="1"/>
    <col min="6390" max="6390" width="8.109375" style="1" customWidth="1"/>
    <col min="6391" max="6392" width="8.6640625" style="1" customWidth="1"/>
    <col min="6393" max="6393" width="19" style="1" customWidth="1"/>
    <col min="6394" max="6394" width="14.109375" style="1" customWidth="1"/>
    <col min="6395" max="6395" width="7.44140625" style="1" customWidth="1"/>
    <col min="6396" max="6396" width="8.109375" style="1" customWidth="1"/>
    <col min="6397" max="6397" width="10" style="1" customWidth="1"/>
    <col min="6398" max="6398" width="16.6640625" style="1" customWidth="1"/>
    <col min="6399" max="6637" width="11.44140625" style="1"/>
    <col min="6638" max="6638" width="18.44140625" style="1" customWidth="1"/>
    <col min="6639" max="6639" width="15.33203125" style="1" customWidth="1"/>
    <col min="6640" max="6640" width="9.44140625" style="1" customWidth="1"/>
    <col min="6641" max="6641" width="8.88671875" style="1" customWidth="1"/>
    <col min="6642" max="6642" width="21.44140625" style="1" customWidth="1"/>
    <col min="6643" max="6643" width="7.44140625" style="1" customWidth="1"/>
    <col min="6644" max="6644" width="8.44140625" style="1" customWidth="1"/>
    <col min="6645" max="6645" width="9.33203125" style="1" customWidth="1"/>
    <col min="6646" max="6646" width="8.109375" style="1" customWidth="1"/>
    <col min="6647" max="6648" width="8.6640625" style="1" customWidth="1"/>
    <col min="6649" max="6649" width="19" style="1" customWidth="1"/>
    <col min="6650" max="6650" width="14.109375" style="1" customWidth="1"/>
    <col min="6651" max="6651" width="7.44140625" style="1" customWidth="1"/>
    <col min="6652" max="6652" width="8.109375" style="1" customWidth="1"/>
    <col min="6653" max="6653" width="10" style="1" customWidth="1"/>
    <col min="6654" max="6654" width="16.6640625" style="1" customWidth="1"/>
    <col min="6655" max="6893" width="11.44140625" style="1"/>
    <col min="6894" max="6894" width="18.44140625" style="1" customWidth="1"/>
    <col min="6895" max="6895" width="15.33203125" style="1" customWidth="1"/>
    <col min="6896" max="6896" width="9.44140625" style="1" customWidth="1"/>
    <col min="6897" max="6897" width="8.88671875" style="1" customWidth="1"/>
    <col min="6898" max="6898" width="21.44140625" style="1" customWidth="1"/>
    <col min="6899" max="6899" width="7.44140625" style="1" customWidth="1"/>
    <col min="6900" max="6900" width="8.44140625" style="1" customWidth="1"/>
    <col min="6901" max="6901" width="9.33203125" style="1" customWidth="1"/>
    <col min="6902" max="6902" width="8.109375" style="1" customWidth="1"/>
    <col min="6903" max="6904" width="8.6640625" style="1" customWidth="1"/>
    <col min="6905" max="6905" width="19" style="1" customWidth="1"/>
    <col min="6906" max="6906" width="14.109375" style="1" customWidth="1"/>
    <col min="6907" max="6907" width="7.44140625" style="1" customWidth="1"/>
    <col min="6908" max="6908" width="8.109375" style="1" customWidth="1"/>
    <col min="6909" max="6909" width="10" style="1" customWidth="1"/>
    <col min="6910" max="6910" width="16.6640625" style="1" customWidth="1"/>
    <col min="6911" max="7149" width="11.44140625" style="1"/>
    <col min="7150" max="7150" width="18.44140625" style="1" customWidth="1"/>
    <col min="7151" max="7151" width="15.33203125" style="1" customWidth="1"/>
    <col min="7152" max="7152" width="9.44140625" style="1" customWidth="1"/>
    <col min="7153" max="7153" width="8.88671875" style="1" customWidth="1"/>
    <col min="7154" max="7154" width="21.44140625" style="1" customWidth="1"/>
    <col min="7155" max="7155" width="7.44140625" style="1" customWidth="1"/>
    <col min="7156" max="7156" width="8.44140625" style="1" customWidth="1"/>
    <col min="7157" max="7157" width="9.33203125" style="1" customWidth="1"/>
    <col min="7158" max="7158" width="8.109375" style="1" customWidth="1"/>
    <col min="7159" max="7160" width="8.6640625" style="1" customWidth="1"/>
    <col min="7161" max="7161" width="19" style="1" customWidth="1"/>
    <col min="7162" max="7162" width="14.109375" style="1" customWidth="1"/>
    <col min="7163" max="7163" width="7.44140625" style="1" customWidth="1"/>
    <col min="7164" max="7164" width="8.109375" style="1" customWidth="1"/>
    <col min="7165" max="7165" width="10" style="1" customWidth="1"/>
    <col min="7166" max="7166" width="16.6640625" style="1" customWidth="1"/>
    <col min="7167" max="7405" width="11.44140625" style="1"/>
    <col min="7406" max="7406" width="18.44140625" style="1" customWidth="1"/>
    <col min="7407" max="7407" width="15.33203125" style="1" customWidth="1"/>
    <col min="7408" max="7408" width="9.44140625" style="1" customWidth="1"/>
    <col min="7409" max="7409" width="8.88671875" style="1" customWidth="1"/>
    <col min="7410" max="7410" width="21.44140625" style="1" customWidth="1"/>
    <col min="7411" max="7411" width="7.44140625" style="1" customWidth="1"/>
    <col min="7412" max="7412" width="8.44140625" style="1" customWidth="1"/>
    <col min="7413" max="7413" width="9.33203125" style="1" customWidth="1"/>
    <col min="7414" max="7414" width="8.109375" style="1" customWidth="1"/>
    <col min="7415" max="7416" width="8.6640625" style="1" customWidth="1"/>
    <col min="7417" max="7417" width="19" style="1" customWidth="1"/>
    <col min="7418" max="7418" width="14.109375" style="1" customWidth="1"/>
    <col min="7419" max="7419" width="7.44140625" style="1" customWidth="1"/>
    <col min="7420" max="7420" width="8.109375" style="1" customWidth="1"/>
    <col min="7421" max="7421" width="10" style="1" customWidth="1"/>
    <col min="7422" max="7422" width="16.6640625" style="1" customWidth="1"/>
    <col min="7423" max="7661" width="11.44140625" style="1"/>
    <col min="7662" max="7662" width="18.44140625" style="1" customWidth="1"/>
    <col min="7663" max="7663" width="15.33203125" style="1" customWidth="1"/>
    <col min="7664" max="7664" width="9.44140625" style="1" customWidth="1"/>
    <col min="7665" max="7665" width="8.88671875" style="1" customWidth="1"/>
    <col min="7666" max="7666" width="21.44140625" style="1" customWidth="1"/>
    <col min="7667" max="7667" width="7.44140625" style="1" customWidth="1"/>
    <col min="7668" max="7668" width="8.44140625" style="1" customWidth="1"/>
    <col min="7669" max="7669" width="9.33203125" style="1" customWidth="1"/>
    <col min="7670" max="7670" width="8.109375" style="1" customWidth="1"/>
    <col min="7671" max="7672" width="8.6640625" style="1" customWidth="1"/>
    <col min="7673" max="7673" width="19" style="1" customWidth="1"/>
    <col min="7674" max="7674" width="14.109375" style="1" customWidth="1"/>
    <col min="7675" max="7675" width="7.44140625" style="1" customWidth="1"/>
    <col min="7676" max="7676" width="8.109375" style="1" customWidth="1"/>
    <col min="7677" max="7677" width="10" style="1" customWidth="1"/>
    <col min="7678" max="7678" width="16.6640625" style="1" customWidth="1"/>
    <col min="7679" max="7917" width="11.44140625" style="1"/>
    <col min="7918" max="7918" width="18.44140625" style="1" customWidth="1"/>
    <col min="7919" max="7919" width="15.33203125" style="1" customWidth="1"/>
    <col min="7920" max="7920" width="9.44140625" style="1" customWidth="1"/>
    <col min="7921" max="7921" width="8.88671875" style="1" customWidth="1"/>
    <col min="7922" max="7922" width="21.44140625" style="1" customWidth="1"/>
    <col min="7923" max="7923" width="7.44140625" style="1" customWidth="1"/>
    <col min="7924" max="7924" width="8.44140625" style="1" customWidth="1"/>
    <col min="7925" max="7925" width="9.33203125" style="1" customWidth="1"/>
    <col min="7926" max="7926" width="8.109375" style="1" customWidth="1"/>
    <col min="7927" max="7928" width="8.6640625" style="1" customWidth="1"/>
    <col min="7929" max="7929" width="19" style="1" customWidth="1"/>
    <col min="7930" max="7930" width="14.109375" style="1" customWidth="1"/>
    <col min="7931" max="7931" width="7.44140625" style="1" customWidth="1"/>
    <col min="7932" max="7932" width="8.109375" style="1" customWidth="1"/>
    <col min="7933" max="7933" width="10" style="1" customWidth="1"/>
    <col min="7934" max="7934" width="16.6640625" style="1" customWidth="1"/>
    <col min="7935" max="8173" width="11.44140625" style="1"/>
    <col min="8174" max="8174" width="18.44140625" style="1" customWidth="1"/>
    <col min="8175" max="8175" width="15.33203125" style="1" customWidth="1"/>
    <col min="8176" max="8176" width="9.44140625" style="1" customWidth="1"/>
    <col min="8177" max="8177" width="8.88671875" style="1" customWidth="1"/>
    <col min="8178" max="8178" width="21.44140625" style="1" customWidth="1"/>
    <col min="8179" max="8179" width="7.44140625" style="1" customWidth="1"/>
    <col min="8180" max="8180" width="8.44140625" style="1" customWidth="1"/>
    <col min="8181" max="8181" width="9.33203125" style="1" customWidth="1"/>
    <col min="8182" max="8182" width="8.109375" style="1" customWidth="1"/>
    <col min="8183" max="8184" width="8.6640625" style="1" customWidth="1"/>
    <col min="8185" max="8185" width="19" style="1" customWidth="1"/>
    <col min="8186" max="8186" width="14.109375" style="1" customWidth="1"/>
    <col min="8187" max="8187" width="7.44140625" style="1" customWidth="1"/>
    <col min="8188" max="8188" width="8.109375" style="1" customWidth="1"/>
    <col min="8189" max="8189" width="10" style="1" customWidth="1"/>
    <col min="8190" max="8190" width="16.6640625" style="1" customWidth="1"/>
    <col min="8191" max="8429" width="11.44140625" style="1"/>
    <col min="8430" max="8430" width="18.44140625" style="1" customWidth="1"/>
    <col min="8431" max="8431" width="15.33203125" style="1" customWidth="1"/>
    <col min="8432" max="8432" width="9.44140625" style="1" customWidth="1"/>
    <col min="8433" max="8433" width="8.88671875" style="1" customWidth="1"/>
    <col min="8434" max="8434" width="21.44140625" style="1" customWidth="1"/>
    <col min="8435" max="8435" width="7.44140625" style="1" customWidth="1"/>
    <col min="8436" max="8436" width="8.44140625" style="1" customWidth="1"/>
    <col min="8437" max="8437" width="9.33203125" style="1" customWidth="1"/>
    <col min="8438" max="8438" width="8.109375" style="1" customWidth="1"/>
    <col min="8439" max="8440" width="8.6640625" style="1" customWidth="1"/>
    <col min="8441" max="8441" width="19" style="1" customWidth="1"/>
    <col min="8442" max="8442" width="14.109375" style="1" customWidth="1"/>
    <col min="8443" max="8443" width="7.44140625" style="1" customWidth="1"/>
    <col min="8444" max="8444" width="8.109375" style="1" customWidth="1"/>
    <col min="8445" max="8445" width="10" style="1" customWidth="1"/>
    <col min="8446" max="8446" width="16.6640625" style="1" customWidth="1"/>
    <col min="8447" max="8685" width="11.44140625" style="1"/>
    <col min="8686" max="8686" width="18.44140625" style="1" customWidth="1"/>
    <col min="8687" max="8687" width="15.33203125" style="1" customWidth="1"/>
    <col min="8688" max="8688" width="9.44140625" style="1" customWidth="1"/>
    <col min="8689" max="8689" width="8.88671875" style="1" customWidth="1"/>
    <col min="8690" max="8690" width="21.44140625" style="1" customWidth="1"/>
    <col min="8691" max="8691" width="7.44140625" style="1" customWidth="1"/>
    <col min="8692" max="8692" width="8.44140625" style="1" customWidth="1"/>
    <col min="8693" max="8693" width="9.33203125" style="1" customWidth="1"/>
    <col min="8694" max="8694" width="8.109375" style="1" customWidth="1"/>
    <col min="8695" max="8696" width="8.6640625" style="1" customWidth="1"/>
    <col min="8697" max="8697" width="19" style="1" customWidth="1"/>
    <col min="8698" max="8698" width="14.109375" style="1" customWidth="1"/>
    <col min="8699" max="8699" width="7.44140625" style="1" customWidth="1"/>
    <col min="8700" max="8700" width="8.109375" style="1" customWidth="1"/>
    <col min="8701" max="8701" width="10" style="1" customWidth="1"/>
    <col min="8702" max="8702" width="16.6640625" style="1" customWidth="1"/>
    <col min="8703" max="8941" width="11.44140625" style="1"/>
    <col min="8942" max="8942" width="18.44140625" style="1" customWidth="1"/>
    <col min="8943" max="8943" width="15.33203125" style="1" customWidth="1"/>
    <col min="8944" max="8944" width="9.44140625" style="1" customWidth="1"/>
    <col min="8945" max="8945" width="8.88671875" style="1" customWidth="1"/>
    <col min="8946" max="8946" width="21.44140625" style="1" customWidth="1"/>
    <col min="8947" max="8947" width="7.44140625" style="1" customWidth="1"/>
    <col min="8948" max="8948" width="8.44140625" style="1" customWidth="1"/>
    <col min="8949" max="8949" width="9.33203125" style="1" customWidth="1"/>
    <col min="8950" max="8950" width="8.109375" style="1" customWidth="1"/>
    <col min="8951" max="8952" width="8.6640625" style="1" customWidth="1"/>
    <col min="8953" max="8953" width="19" style="1" customWidth="1"/>
    <col min="8954" max="8954" width="14.109375" style="1" customWidth="1"/>
    <col min="8955" max="8955" width="7.44140625" style="1" customWidth="1"/>
    <col min="8956" max="8956" width="8.109375" style="1" customWidth="1"/>
    <col min="8957" max="8957" width="10" style="1" customWidth="1"/>
    <col min="8958" max="8958" width="16.6640625" style="1" customWidth="1"/>
    <col min="8959" max="9197" width="11.44140625" style="1"/>
    <col min="9198" max="9198" width="18.44140625" style="1" customWidth="1"/>
    <col min="9199" max="9199" width="15.33203125" style="1" customWidth="1"/>
    <col min="9200" max="9200" width="9.44140625" style="1" customWidth="1"/>
    <col min="9201" max="9201" width="8.88671875" style="1" customWidth="1"/>
    <col min="9202" max="9202" width="21.44140625" style="1" customWidth="1"/>
    <col min="9203" max="9203" width="7.44140625" style="1" customWidth="1"/>
    <col min="9204" max="9204" width="8.44140625" style="1" customWidth="1"/>
    <col min="9205" max="9205" width="9.33203125" style="1" customWidth="1"/>
    <col min="9206" max="9206" width="8.109375" style="1" customWidth="1"/>
    <col min="9207" max="9208" width="8.6640625" style="1" customWidth="1"/>
    <col min="9209" max="9209" width="19" style="1" customWidth="1"/>
    <col min="9210" max="9210" width="14.109375" style="1" customWidth="1"/>
    <col min="9211" max="9211" width="7.44140625" style="1" customWidth="1"/>
    <col min="9212" max="9212" width="8.109375" style="1" customWidth="1"/>
    <col min="9213" max="9213" width="10" style="1" customWidth="1"/>
    <col min="9214" max="9214" width="16.6640625" style="1" customWidth="1"/>
    <col min="9215" max="9453" width="11.44140625" style="1"/>
    <col min="9454" max="9454" width="18.44140625" style="1" customWidth="1"/>
    <col min="9455" max="9455" width="15.33203125" style="1" customWidth="1"/>
    <col min="9456" max="9456" width="9.44140625" style="1" customWidth="1"/>
    <col min="9457" max="9457" width="8.88671875" style="1" customWidth="1"/>
    <col min="9458" max="9458" width="21.44140625" style="1" customWidth="1"/>
    <col min="9459" max="9459" width="7.44140625" style="1" customWidth="1"/>
    <col min="9460" max="9460" width="8.44140625" style="1" customWidth="1"/>
    <col min="9461" max="9461" width="9.33203125" style="1" customWidth="1"/>
    <col min="9462" max="9462" width="8.109375" style="1" customWidth="1"/>
    <col min="9463" max="9464" width="8.6640625" style="1" customWidth="1"/>
    <col min="9465" max="9465" width="19" style="1" customWidth="1"/>
    <col min="9466" max="9466" width="14.109375" style="1" customWidth="1"/>
    <col min="9467" max="9467" width="7.44140625" style="1" customWidth="1"/>
    <col min="9468" max="9468" width="8.109375" style="1" customWidth="1"/>
    <col min="9469" max="9469" width="10" style="1" customWidth="1"/>
    <col min="9470" max="9470" width="16.6640625" style="1" customWidth="1"/>
    <col min="9471" max="9709" width="11.44140625" style="1"/>
    <col min="9710" max="9710" width="18.44140625" style="1" customWidth="1"/>
    <col min="9711" max="9711" width="15.33203125" style="1" customWidth="1"/>
    <col min="9712" max="9712" width="9.44140625" style="1" customWidth="1"/>
    <col min="9713" max="9713" width="8.88671875" style="1" customWidth="1"/>
    <col min="9714" max="9714" width="21.44140625" style="1" customWidth="1"/>
    <col min="9715" max="9715" width="7.44140625" style="1" customWidth="1"/>
    <col min="9716" max="9716" width="8.44140625" style="1" customWidth="1"/>
    <col min="9717" max="9717" width="9.33203125" style="1" customWidth="1"/>
    <col min="9718" max="9718" width="8.109375" style="1" customWidth="1"/>
    <col min="9719" max="9720" width="8.6640625" style="1" customWidth="1"/>
    <col min="9721" max="9721" width="19" style="1" customWidth="1"/>
    <col min="9722" max="9722" width="14.109375" style="1" customWidth="1"/>
    <col min="9723" max="9723" width="7.44140625" style="1" customWidth="1"/>
    <col min="9724" max="9724" width="8.109375" style="1" customWidth="1"/>
    <col min="9725" max="9725" width="10" style="1" customWidth="1"/>
    <col min="9726" max="9726" width="16.6640625" style="1" customWidth="1"/>
    <col min="9727" max="9965" width="11.44140625" style="1"/>
    <col min="9966" max="9966" width="18.44140625" style="1" customWidth="1"/>
    <col min="9967" max="9967" width="15.33203125" style="1" customWidth="1"/>
    <col min="9968" max="9968" width="9.44140625" style="1" customWidth="1"/>
    <col min="9969" max="9969" width="8.88671875" style="1" customWidth="1"/>
    <col min="9970" max="9970" width="21.44140625" style="1" customWidth="1"/>
    <col min="9971" max="9971" width="7.44140625" style="1" customWidth="1"/>
    <col min="9972" max="9972" width="8.44140625" style="1" customWidth="1"/>
    <col min="9973" max="9973" width="9.33203125" style="1" customWidth="1"/>
    <col min="9974" max="9974" width="8.109375" style="1" customWidth="1"/>
    <col min="9975" max="9976" width="8.6640625" style="1" customWidth="1"/>
    <col min="9977" max="9977" width="19" style="1" customWidth="1"/>
    <col min="9978" max="9978" width="14.109375" style="1" customWidth="1"/>
    <col min="9979" max="9979" width="7.44140625" style="1" customWidth="1"/>
    <col min="9980" max="9980" width="8.109375" style="1" customWidth="1"/>
    <col min="9981" max="9981" width="10" style="1" customWidth="1"/>
    <col min="9982" max="9982" width="16.6640625" style="1" customWidth="1"/>
    <col min="9983" max="10221" width="11.44140625" style="1"/>
    <col min="10222" max="10222" width="18.44140625" style="1" customWidth="1"/>
    <col min="10223" max="10223" width="15.33203125" style="1" customWidth="1"/>
    <col min="10224" max="10224" width="9.44140625" style="1" customWidth="1"/>
    <col min="10225" max="10225" width="8.88671875" style="1" customWidth="1"/>
    <col min="10226" max="10226" width="21.44140625" style="1" customWidth="1"/>
    <col min="10227" max="10227" width="7.44140625" style="1" customWidth="1"/>
    <col min="10228" max="10228" width="8.44140625" style="1" customWidth="1"/>
    <col min="10229" max="10229" width="9.33203125" style="1" customWidth="1"/>
    <col min="10230" max="10230" width="8.109375" style="1" customWidth="1"/>
    <col min="10231" max="10232" width="8.6640625" style="1" customWidth="1"/>
    <col min="10233" max="10233" width="19" style="1" customWidth="1"/>
    <col min="10234" max="10234" width="14.109375" style="1" customWidth="1"/>
    <col min="10235" max="10235" width="7.44140625" style="1" customWidth="1"/>
    <col min="10236" max="10236" width="8.109375" style="1" customWidth="1"/>
    <col min="10237" max="10237" width="10" style="1" customWidth="1"/>
    <col min="10238" max="10238" width="16.6640625" style="1" customWidth="1"/>
    <col min="10239" max="10477" width="11.44140625" style="1"/>
    <col min="10478" max="10478" width="18.44140625" style="1" customWidth="1"/>
    <col min="10479" max="10479" width="15.33203125" style="1" customWidth="1"/>
    <col min="10480" max="10480" width="9.44140625" style="1" customWidth="1"/>
    <col min="10481" max="10481" width="8.88671875" style="1" customWidth="1"/>
    <col min="10482" max="10482" width="21.44140625" style="1" customWidth="1"/>
    <col min="10483" max="10483" width="7.44140625" style="1" customWidth="1"/>
    <col min="10484" max="10484" width="8.44140625" style="1" customWidth="1"/>
    <col min="10485" max="10485" width="9.33203125" style="1" customWidth="1"/>
    <col min="10486" max="10486" width="8.109375" style="1" customWidth="1"/>
    <col min="10487" max="10488" width="8.6640625" style="1" customWidth="1"/>
    <col min="10489" max="10489" width="19" style="1" customWidth="1"/>
    <col min="10490" max="10490" width="14.109375" style="1" customWidth="1"/>
    <col min="10491" max="10491" width="7.44140625" style="1" customWidth="1"/>
    <col min="10492" max="10492" width="8.109375" style="1" customWidth="1"/>
    <col min="10493" max="10493" width="10" style="1" customWidth="1"/>
    <col min="10494" max="10494" width="16.6640625" style="1" customWidth="1"/>
    <col min="10495" max="10733" width="11.44140625" style="1"/>
    <col min="10734" max="10734" width="18.44140625" style="1" customWidth="1"/>
    <col min="10735" max="10735" width="15.33203125" style="1" customWidth="1"/>
    <col min="10736" max="10736" width="9.44140625" style="1" customWidth="1"/>
    <col min="10737" max="10737" width="8.88671875" style="1" customWidth="1"/>
    <col min="10738" max="10738" width="21.44140625" style="1" customWidth="1"/>
    <col min="10739" max="10739" width="7.44140625" style="1" customWidth="1"/>
    <col min="10740" max="10740" width="8.44140625" style="1" customWidth="1"/>
    <col min="10741" max="10741" width="9.33203125" style="1" customWidth="1"/>
    <col min="10742" max="10742" width="8.109375" style="1" customWidth="1"/>
    <col min="10743" max="10744" width="8.6640625" style="1" customWidth="1"/>
    <col min="10745" max="10745" width="19" style="1" customWidth="1"/>
    <col min="10746" max="10746" width="14.109375" style="1" customWidth="1"/>
    <col min="10747" max="10747" width="7.44140625" style="1" customWidth="1"/>
    <col min="10748" max="10748" width="8.109375" style="1" customWidth="1"/>
    <col min="10749" max="10749" width="10" style="1" customWidth="1"/>
    <col min="10750" max="10750" width="16.6640625" style="1" customWidth="1"/>
    <col min="10751" max="10989" width="11.44140625" style="1"/>
    <col min="10990" max="10990" width="18.44140625" style="1" customWidth="1"/>
    <col min="10991" max="10991" width="15.33203125" style="1" customWidth="1"/>
    <col min="10992" max="10992" width="9.44140625" style="1" customWidth="1"/>
    <col min="10993" max="10993" width="8.88671875" style="1" customWidth="1"/>
    <col min="10994" max="10994" width="21.44140625" style="1" customWidth="1"/>
    <col min="10995" max="10995" width="7.44140625" style="1" customWidth="1"/>
    <col min="10996" max="10996" width="8.44140625" style="1" customWidth="1"/>
    <col min="10997" max="10997" width="9.33203125" style="1" customWidth="1"/>
    <col min="10998" max="10998" width="8.109375" style="1" customWidth="1"/>
    <col min="10999" max="11000" width="8.6640625" style="1" customWidth="1"/>
    <col min="11001" max="11001" width="19" style="1" customWidth="1"/>
    <col min="11002" max="11002" width="14.109375" style="1" customWidth="1"/>
    <col min="11003" max="11003" width="7.44140625" style="1" customWidth="1"/>
    <col min="11004" max="11004" width="8.109375" style="1" customWidth="1"/>
    <col min="11005" max="11005" width="10" style="1" customWidth="1"/>
    <col min="11006" max="11006" width="16.6640625" style="1" customWidth="1"/>
    <col min="11007" max="11245" width="11.44140625" style="1"/>
    <col min="11246" max="11246" width="18.44140625" style="1" customWidth="1"/>
    <col min="11247" max="11247" width="15.33203125" style="1" customWidth="1"/>
    <col min="11248" max="11248" width="9.44140625" style="1" customWidth="1"/>
    <col min="11249" max="11249" width="8.88671875" style="1" customWidth="1"/>
    <col min="11250" max="11250" width="21.44140625" style="1" customWidth="1"/>
    <col min="11251" max="11251" width="7.44140625" style="1" customWidth="1"/>
    <col min="11252" max="11252" width="8.44140625" style="1" customWidth="1"/>
    <col min="11253" max="11253" width="9.33203125" style="1" customWidth="1"/>
    <col min="11254" max="11254" width="8.109375" style="1" customWidth="1"/>
    <col min="11255" max="11256" width="8.6640625" style="1" customWidth="1"/>
    <col min="11257" max="11257" width="19" style="1" customWidth="1"/>
    <col min="11258" max="11258" width="14.109375" style="1" customWidth="1"/>
    <col min="11259" max="11259" width="7.44140625" style="1" customWidth="1"/>
    <col min="11260" max="11260" width="8.109375" style="1" customWidth="1"/>
    <col min="11261" max="11261" width="10" style="1" customWidth="1"/>
    <col min="11262" max="11262" width="16.6640625" style="1" customWidth="1"/>
    <col min="11263" max="11501" width="11.44140625" style="1"/>
    <col min="11502" max="11502" width="18.44140625" style="1" customWidth="1"/>
    <col min="11503" max="11503" width="15.33203125" style="1" customWidth="1"/>
    <col min="11504" max="11504" width="9.44140625" style="1" customWidth="1"/>
    <col min="11505" max="11505" width="8.88671875" style="1" customWidth="1"/>
    <col min="11506" max="11506" width="21.44140625" style="1" customWidth="1"/>
    <col min="11507" max="11507" width="7.44140625" style="1" customWidth="1"/>
    <col min="11508" max="11508" width="8.44140625" style="1" customWidth="1"/>
    <col min="11509" max="11509" width="9.33203125" style="1" customWidth="1"/>
    <col min="11510" max="11510" width="8.109375" style="1" customWidth="1"/>
    <col min="11511" max="11512" width="8.6640625" style="1" customWidth="1"/>
    <col min="11513" max="11513" width="19" style="1" customWidth="1"/>
    <col min="11514" max="11514" width="14.109375" style="1" customWidth="1"/>
    <col min="11515" max="11515" width="7.44140625" style="1" customWidth="1"/>
    <col min="11516" max="11516" width="8.109375" style="1" customWidth="1"/>
    <col min="11517" max="11517" width="10" style="1" customWidth="1"/>
    <col min="11518" max="11518" width="16.6640625" style="1" customWidth="1"/>
    <col min="11519" max="11757" width="11.44140625" style="1"/>
    <col min="11758" max="11758" width="18.44140625" style="1" customWidth="1"/>
    <col min="11759" max="11759" width="15.33203125" style="1" customWidth="1"/>
    <col min="11760" max="11760" width="9.44140625" style="1" customWidth="1"/>
    <col min="11761" max="11761" width="8.88671875" style="1" customWidth="1"/>
    <col min="11762" max="11762" width="21.44140625" style="1" customWidth="1"/>
    <col min="11763" max="11763" width="7.44140625" style="1" customWidth="1"/>
    <col min="11764" max="11764" width="8.44140625" style="1" customWidth="1"/>
    <col min="11765" max="11765" width="9.33203125" style="1" customWidth="1"/>
    <col min="11766" max="11766" width="8.109375" style="1" customWidth="1"/>
    <col min="11767" max="11768" width="8.6640625" style="1" customWidth="1"/>
    <col min="11769" max="11769" width="19" style="1" customWidth="1"/>
    <col min="11770" max="11770" width="14.109375" style="1" customWidth="1"/>
    <col min="11771" max="11771" width="7.44140625" style="1" customWidth="1"/>
    <col min="11772" max="11772" width="8.109375" style="1" customWidth="1"/>
    <col min="11773" max="11773" width="10" style="1" customWidth="1"/>
    <col min="11774" max="11774" width="16.6640625" style="1" customWidth="1"/>
    <col min="11775" max="12013" width="11.44140625" style="1"/>
    <col min="12014" max="12014" width="18.44140625" style="1" customWidth="1"/>
    <col min="12015" max="12015" width="15.33203125" style="1" customWidth="1"/>
    <col min="12016" max="12016" width="9.44140625" style="1" customWidth="1"/>
    <col min="12017" max="12017" width="8.88671875" style="1" customWidth="1"/>
    <col min="12018" max="12018" width="21.44140625" style="1" customWidth="1"/>
    <col min="12019" max="12019" width="7.44140625" style="1" customWidth="1"/>
    <col min="12020" max="12020" width="8.44140625" style="1" customWidth="1"/>
    <col min="12021" max="12021" width="9.33203125" style="1" customWidth="1"/>
    <col min="12022" max="12022" width="8.109375" style="1" customWidth="1"/>
    <col min="12023" max="12024" width="8.6640625" style="1" customWidth="1"/>
    <col min="12025" max="12025" width="19" style="1" customWidth="1"/>
    <col min="12026" max="12026" width="14.109375" style="1" customWidth="1"/>
    <col min="12027" max="12027" width="7.44140625" style="1" customWidth="1"/>
    <col min="12028" max="12028" width="8.109375" style="1" customWidth="1"/>
    <col min="12029" max="12029" width="10" style="1" customWidth="1"/>
    <col min="12030" max="12030" width="16.6640625" style="1" customWidth="1"/>
    <col min="12031" max="12269" width="11.44140625" style="1"/>
    <col min="12270" max="12270" width="18.44140625" style="1" customWidth="1"/>
    <col min="12271" max="12271" width="15.33203125" style="1" customWidth="1"/>
    <col min="12272" max="12272" width="9.44140625" style="1" customWidth="1"/>
    <col min="12273" max="12273" width="8.88671875" style="1" customWidth="1"/>
    <col min="12274" max="12274" width="21.44140625" style="1" customWidth="1"/>
    <col min="12275" max="12275" width="7.44140625" style="1" customWidth="1"/>
    <col min="12276" max="12276" width="8.44140625" style="1" customWidth="1"/>
    <col min="12277" max="12277" width="9.33203125" style="1" customWidth="1"/>
    <col min="12278" max="12278" width="8.109375" style="1" customWidth="1"/>
    <col min="12279" max="12280" width="8.6640625" style="1" customWidth="1"/>
    <col min="12281" max="12281" width="19" style="1" customWidth="1"/>
    <col min="12282" max="12282" width="14.109375" style="1" customWidth="1"/>
    <col min="12283" max="12283" width="7.44140625" style="1" customWidth="1"/>
    <col min="12284" max="12284" width="8.109375" style="1" customWidth="1"/>
    <col min="12285" max="12285" width="10" style="1" customWidth="1"/>
    <col min="12286" max="12286" width="16.6640625" style="1" customWidth="1"/>
    <col min="12287" max="12525" width="11.44140625" style="1"/>
    <col min="12526" max="12526" width="18.44140625" style="1" customWidth="1"/>
    <col min="12527" max="12527" width="15.33203125" style="1" customWidth="1"/>
    <col min="12528" max="12528" width="9.44140625" style="1" customWidth="1"/>
    <col min="12529" max="12529" width="8.88671875" style="1" customWidth="1"/>
    <col min="12530" max="12530" width="21.44140625" style="1" customWidth="1"/>
    <col min="12531" max="12531" width="7.44140625" style="1" customWidth="1"/>
    <col min="12532" max="12532" width="8.44140625" style="1" customWidth="1"/>
    <col min="12533" max="12533" width="9.33203125" style="1" customWidth="1"/>
    <col min="12534" max="12534" width="8.109375" style="1" customWidth="1"/>
    <col min="12535" max="12536" width="8.6640625" style="1" customWidth="1"/>
    <col min="12537" max="12537" width="19" style="1" customWidth="1"/>
    <col min="12538" max="12538" width="14.109375" style="1" customWidth="1"/>
    <col min="12539" max="12539" width="7.44140625" style="1" customWidth="1"/>
    <col min="12540" max="12540" width="8.109375" style="1" customWidth="1"/>
    <col min="12541" max="12541" width="10" style="1" customWidth="1"/>
    <col min="12542" max="12542" width="16.6640625" style="1" customWidth="1"/>
    <col min="12543" max="12781" width="11.44140625" style="1"/>
    <col min="12782" max="12782" width="18.44140625" style="1" customWidth="1"/>
    <col min="12783" max="12783" width="15.33203125" style="1" customWidth="1"/>
    <col min="12784" max="12784" width="9.44140625" style="1" customWidth="1"/>
    <col min="12785" max="12785" width="8.88671875" style="1" customWidth="1"/>
    <col min="12786" max="12786" width="21.44140625" style="1" customWidth="1"/>
    <col min="12787" max="12787" width="7.44140625" style="1" customWidth="1"/>
    <col min="12788" max="12788" width="8.44140625" style="1" customWidth="1"/>
    <col min="12789" max="12789" width="9.33203125" style="1" customWidth="1"/>
    <col min="12790" max="12790" width="8.109375" style="1" customWidth="1"/>
    <col min="12791" max="12792" width="8.6640625" style="1" customWidth="1"/>
    <col min="12793" max="12793" width="19" style="1" customWidth="1"/>
    <col min="12794" max="12794" width="14.109375" style="1" customWidth="1"/>
    <col min="12795" max="12795" width="7.44140625" style="1" customWidth="1"/>
    <col min="12796" max="12796" width="8.109375" style="1" customWidth="1"/>
    <col min="12797" max="12797" width="10" style="1" customWidth="1"/>
    <col min="12798" max="12798" width="16.6640625" style="1" customWidth="1"/>
    <col min="12799" max="13037" width="11.44140625" style="1"/>
    <col min="13038" max="13038" width="18.44140625" style="1" customWidth="1"/>
    <col min="13039" max="13039" width="15.33203125" style="1" customWidth="1"/>
    <col min="13040" max="13040" width="9.44140625" style="1" customWidth="1"/>
    <col min="13041" max="13041" width="8.88671875" style="1" customWidth="1"/>
    <col min="13042" max="13042" width="21.44140625" style="1" customWidth="1"/>
    <col min="13043" max="13043" width="7.44140625" style="1" customWidth="1"/>
    <col min="13044" max="13044" width="8.44140625" style="1" customWidth="1"/>
    <col min="13045" max="13045" width="9.33203125" style="1" customWidth="1"/>
    <col min="13046" max="13046" width="8.109375" style="1" customWidth="1"/>
    <col min="13047" max="13048" width="8.6640625" style="1" customWidth="1"/>
    <col min="13049" max="13049" width="19" style="1" customWidth="1"/>
    <col min="13050" max="13050" width="14.109375" style="1" customWidth="1"/>
    <col min="13051" max="13051" width="7.44140625" style="1" customWidth="1"/>
    <col min="13052" max="13052" width="8.109375" style="1" customWidth="1"/>
    <col min="13053" max="13053" width="10" style="1" customWidth="1"/>
    <col min="13054" max="13054" width="16.6640625" style="1" customWidth="1"/>
    <col min="13055" max="13293" width="11.44140625" style="1"/>
    <col min="13294" max="13294" width="18.44140625" style="1" customWidth="1"/>
    <col min="13295" max="13295" width="15.33203125" style="1" customWidth="1"/>
    <col min="13296" max="13296" width="9.44140625" style="1" customWidth="1"/>
    <col min="13297" max="13297" width="8.88671875" style="1" customWidth="1"/>
    <col min="13298" max="13298" width="21.44140625" style="1" customWidth="1"/>
    <col min="13299" max="13299" width="7.44140625" style="1" customWidth="1"/>
    <col min="13300" max="13300" width="8.44140625" style="1" customWidth="1"/>
    <col min="13301" max="13301" width="9.33203125" style="1" customWidth="1"/>
    <col min="13302" max="13302" width="8.109375" style="1" customWidth="1"/>
    <col min="13303" max="13304" width="8.6640625" style="1" customWidth="1"/>
    <col min="13305" max="13305" width="19" style="1" customWidth="1"/>
    <col min="13306" max="13306" width="14.109375" style="1" customWidth="1"/>
    <col min="13307" max="13307" width="7.44140625" style="1" customWidth="1"/>
    <col min="13308" max="13308" width="8.109375" style="1" customWidth="1"/>
    <col min="13309" max="13309" width="10" style="1" customWidth="1"/>
    <col min="13310" max="13310" width="16.6640625" style="1" customWidth="1"/>
    <col min="13311" max="13549" width="11.44140625" style="1"/>
    <col min="13550" max="13550" width="18.44140625" style="1" customWidth="1"/>
    <col min="13551" max="13551" width="15.33203125" style="1" customWidth="1"/>
    <col min="13552" max="13552" width="9.44140625" style="1" customWidth="1"/>
    <col min="13553" max="13553" width="8.88671875" style="1" customWidth="1"/>
    <col min="13554" max="13554" width="21.44140625" style="1" customWidth="1"/>
    <col min="13555" max="13555" width="7.44140625" style="1" customWidth="1"/>
    <col min="13556" max="13556" width="8.44140625" style="1" customWidth="1"/>
    <col min="13557" max="13557" width="9.33203125" style="1" customWidth="1"/>
    <col min="13558" max="13558" width="8.109375" style="1" customWidth="1"/>
    <col min="13559" max="13560" width="8.6640625" style="1" customWidth="1"/>
    <col min="13561" max="13561" width="19" style="1" customWidth="1"/>
    <col min="13562" max="13562" width="14.109375" style="1" customWidth="1"/>
    <col min="13563" max="13563" width="7.44140625" style="1" customWidth="1"/>
    <col min="13564" max="13564" width="8.109375" style="1" customWidth="1"/>
    <col min="13565" max="13565" width="10" style="1" customWidth="1"/>
    <col min="13566" max="13566" width="16.6640625" style="1" customWidth="1"/>
    <col min="13567" max="13805" width="11.44140625" style="1"/>
    <col min="13806" max="13806" width="18.44140625" style="1" customWidth="1"/>
    <col min="13807" max="13807" width="15.33203125" style="1" customWidth="1"/>
    <col min="13808" max="13808" width="9.44140625" style="1" customWidth="1"/>
    <col min="13809" max="13809" width="8.88671875" style="1" customWidth="1"/>
    <col min="13810" max="13810" width="21.44140625" style="1" customWidth="1"/>
    <col min="13811" max="13811" width="7.44140625" style="1" customWidth="1"/>
    <col min="13812" max="13812" width="8.44140625" style="1" customWidth="1"/>
    <col min="13813" max="13813" width="9.33203125" style="1" customWidth="1"/>
    <col min="13814" max="13814" width="8.109375" style="1" customWidth="1"/>
    <col min="13815" max="13816" width="8.6640625" style="1" customWidth="1"/>
    <col min="13817" max="13817" width="19" style="1" customWidth="1"/>
    <col min="13818" max="13818" width="14.109375" style="1" customWidth="1"/>
    <col min="13819" max="13819" width="7.44140625" style="1" customWidth="1"/>
    <col min="13820" max="13820" width="8.109375" style="1" customWidth="1"/>
    <col min="13821" max="13821" width="10" style="1" customWidth="1"/>
    <col min="13822" max="13822" width="16.6640625" style="1" customWidth="1"/>
    <col min="13823" max="14061" width="11.44140625" style="1"/>
    <col min="14062" max="14062" width="18.44140625" style="1" customWidth="1"/>
    <col min="14063" max="14063" width="15.33203125" style="1" customWidth="1"/>
    <col min="14064" max="14064" width="9.44140625" style="1" customWidth="1"/>
    <col min="14065" max="14065" width="8.88671875" style="1" customWidth="1"/>
    <col min="14066" max="14066" width="21.44140625" style="1" customWidth="1"/>
    <col min="14067" max="14067" width="7.44140625" style="1" customWidth="1"/>
    <col min="14068" max="14068" width="8.44140625" style="1" customWidth="1"/>
    <col min="14069" max="14069" width="9.33203125" style="1" customWidth="1"/>
    <col min="14070" max="14070" width="8.109375" style="1" customWidth="1"/>
    <col min="14071" max="14072" width="8.6640625" style="1" customWidth="1"/>
    <col min="14073" max="14073" width="19" style="1" customWidth="1"/>
    <col min="14074" max="14074" width="14.109375" style="1" customWidth="1"/>
    <col min="14075" max="14075" width="7.44140625" style="1" customWidth="1"/>
    <col min="14076" max="14076" width="8.109375" style="1" customWidth="1"/>
    <col min="14077" max="14077" width="10" style="1" customWidth="1"/>
    <col min="14078" max="14078" width="16.6640625" style="1" customWidth="1"/>
    <col min="14079" max="14317" width="11.44140625" style="1"/>
    <col min="14318" max="14318" width="18.44140625" style="1" customWidth="1"/>
    <col min="14319" max="14319" width="15.33203125" style="1" customWidth="1"/>
    <col min="14320" max="14320" width="9.44140625" style="1" customWidth="1"/>
    <col min="14321" max="14321" width="8.88671875" style="1" customWidth="1"/>
    <col min="14322" max="14322" width="21.44140625" style="1" customWidth="1"/>
    <col min="14323" max="14323" width="7.44140625" style="1" customWidth="1"/>
    <col min="14324" max="14324" width="8.44140625" style="1" customWidth="1"/>
    <col min="14325" max="14325" width="9.33203125" style="1" customWidth="1"/>
    <col min="14326" max="14326" width="8.109375" style="1" customWidth="1"/>
    <col min="14327" max="14328" width="8.6640625" style="1" customWidth="1"/>
    <col min="14329" max="14329" width="19" style="1" customWidth="1"/>
    <col min="14330" max="14330" width="14.109375" style="1" customWidth="1"/>
    <col min="14331" max="14331" width="7.44140625" style="1" customWidth="1"/>
    <col min="14332" max="14332" width="8.109375" style="1" customWidth="1"/>
    <col min="14333" max="14333" width="10" style="1" customWidth="1"/>
    <col min="14334" max="14334" width="16.6640625" style="1" customWidth="1"/>
    <col min="14335" max="14573" width="11.44140625" style="1"/>
    <col min="14574" max="14574" width="18.44140625" style="1" customWidth="1"/>
    <col min="14575" max="14575" width="15.33203125" style="1" customWidth="1"/>
    <col min="14576" max="14576" width="9.44140625" style="1" customWidth="1"/>
    <col min="14577" max="14577" width="8.88671875" style="1" customWidth="1"/>
    <col min="14578" max="14578" width="21.44140625" style="1" customWidth="1"/>
    <col min="14579" max="14579" width="7.44140625" style="1" customWidth="1"/>
    <col min="14580" max="14580" width="8.44140625" style="1" customWidth="1"/>
    <col min="14581" max="14581" width="9.33203125" style="1" customWidth="1"/>
    <col min="14582" max="14582" width="8.109375" style="1" customWidth="1"/>
    <col min="14583" max="14584" width="8.6640625" style="1" customWidth="1"/>
    <col min="14585" max="14585" width="19" style="1" customWidth="1"/>
    <col min="14586" max="14586" width="14.109375" style="1" customWidth="1"/>
    <col min="14587" max="14587" width="7.44140625" style="1" customWidth="1"/>
    <col min="14588" max="14588" width="8.109375" style="1" customWidth="1"/>
    <col min="14589" max="14589" width="10" style="1" customWidth="1"/>
    <col min="14590" max="14590" width="16.6640625" style="1" customWidth="1"/>
    <col min="14591" max="14829" width="11.44140625" style="1"/>
    <col min="14830" max="14830" width="18.44140625" style="1" customWidth="1"/>
    <col min="14831" max="14831" width="15.33203125" style="1" customWidth="1"/>
    <col min="14832" max="14832" width="9.44140625" style="1" customWidth="1"/>
    <col min="14833" max="14833" width="8.88671875" style="1" customWidth="1"/>
    <col min="14834" max="14834" width="21.44140625" style="1" customWidth="1"/>
    <col min="14835" max="14835" width="7.44140625" style="1" customWidth="1"/>
    <col min="14836" max="14836" width="8.44140625" style="1" customWidth="1"/>
    <col min="14837" max="14837" width="9.33203125" style="1" customWidth="1"/>
    <col min="14838" max="14838" width="8.109375" style="1" customWidth="1"/>
    <col min="14839" max="14840" width="8.6640625" style="1" customWidth="1"/>
    <col min="14841" max="14841" width="19" style="1" customWidth="1"/>
    <col min="14842" max="14842" width="14.109375" style="1" customWidth="1"/>
    <col min="14843" max="14843" width="7.44140625" style="1" customWidth="1"/>
    <col min="14844" max="14844" width="8.109375" style="1" customWidth="1"/>
    <col min="14845" max="14845" width="10" style="1" customWidth="1"/>
    <col min="14846" max="14846" width="16.6640625" style="1" customWidth="1"/>
    <col min="14847" max="15085" width="11.44140625" style="1"/>
    <col min="15086" max="15086" width="18.44140625" style="1" customWidth="1"/>
    <col min="15087" max="15087" width="15.33203125" style="1" customWidth="1"/>
    <col min="15088" max="15088" width="9.44140625" style="1" customWidth="1"/>
    <col min="15089" max="15089" width="8.88671875" style="1" customWidth="1"/>
    <col min="15090" max="15090" width="21.44140625" style="1" customWidth="1"/>
    <col min="15091" max="15091" width="7.44140625" style="1" customWidth="1"/>
    <col min="15092" max="15092" width="8.44140625" style="1" customWidth="1"/>
    <col min="15093" max="15093" width="9.33203125" style="1" customWidth="1"/>
    <col min="15094" max="15094" width="8.109375" style="1" customWidth="1"/>
    <col min="15095" max="15096" width="8.6640625" style="1" customWidth="1"/>
    <col min="15097" max="15097" width="19" style="1" customWidth="1"/>
    <col min="15098" max="15098" width="14.109375" style="1" customWidth="1"/>
    <col min="15099" max="15099" width="7.44140625" style="1" customWidth="1"/>
    <col min="15100" max="15100" width="8.109375" style="1" customWidth="1"/>
    <col min="15101" max="15101" width="10" style="1" customWidth="1"/>
    <col min="15102" max="15102" width="16.6640625" style="1" customWidth="1"/>
    <col min="15103" max="15341" width="11.44140625" style="1"/>
    <col min="15342" max="15342" width="18.44140625" style="1" customWidth="1"/>
    <col min="15343" max="15343" width="15.33203125" style="1" customWidth="1"/>
    <col min="15344" max="15344" width="9.44140625" style="1" customWidth="1"/>
    <col min="15345" max="15345" width="8.88671875" style="1" customWidth="1"/>
    <col min="15346" max="15346" width="21.44140625" style="1" customWidth="1"/>
    <col min="15347" max="15347" width="7.44140625" style="1" customWidth="1"/>
    <col min="15348" max="15348" width="8.44140625" style="1" customWidth="1"/>
    <col min="15349" max="15349" width="9.33203125" style="1" customWidth="1"/>
    <col min="15350" max="15350" width="8.109375" style="1" customWidth="1"/>
    <col min="15351" max="15352" width="8.6640625" style="1" customWidth="1"/>
    <col min="15353" max="15353" width="19" style="1" customWidth="1"/>
    <col min="15354" max="15354" width="14.109375" style="1" customWidth="1"/>
    <col min="15355" max="15355" width="7.44140625" style="1" customWidth="1"/>
    <col min="15356" max="15356" width="8.109375" style="1" customWidth="1"/>
    <col min="15357" max="15357" width="10" style="1" customWidth="1"/>
    <col min="15358" max="15358" width="16.6640625" style="1" customWidth="1"/>
    <col min="15359" max="15597" width="11.44140625" style="1"/>
    <col min="15598" max="15598" width="18.44140625" style="1" customWidth="1"/>
    <col min="15599" max="15599" width="15.33203125" style="1" customWidth="1"/>
    <col min="15600" max="15600" width="9.44140625" style="1" customWidth="1"/>
    <col min="15601" max="15601" width="8.88671875" style="1" customWidth="1"/>
    <col min="15602" max="15602" width="21.44140625" style="1" customWidth="1"/>
    <col min="15603" max="15603" width="7.44140625" style="1" customWidth="1"/>
    <col min="15604" max="15604" width="8.44140625" style="1" customWidth="1"/>
    <col min="15605" max="15605" width="9.33203125" style="1" customWidth="1"/>
    <col min="15606" max="15606" width="8.109375" style="1" customWidth="1"/>
    <col min="15607" max="15608" width="8.6640625" style="1" customWidth="1"/>
    <col min="15609" max="15609" width="19" style="1" customWidth="1"/>
    <col min="15610" max="15610" width="14.109375" style="1" customWidth="1"/>
    <col min="15611" max="15611" width="7.44140625" style="1" customWidth="1"/>
    <col min="15612" max="15612" width="8.109375" style="1" customWidth="1"/>
    <col min="15613" max="15613" width="10" style="1" customWidth="1"/>
    <col min="15614" max="15614" width="16.6640625" style="1" customWidth="1"/>
    <col min="15615" max="15853" width="11.44140625" style="1"/>
    <col min="15854" max="15854" width="18.44140625" style="1" customWidth="1"/>
    <col min="15855" max="15855" width="15.33203125" style="1" customWidth="1"/>
    <col min="15856" max="15856" width="9.44140625" style="1" customWidth="1"/>
    <col min="15857" max="15857" width="8.88671875" style="1" customWidth="1"/>
    <col min="15858" max="15858" width="21.44140625" style="1" customWidth="1"/>
    <col min="15859" max="15859" width="7.44140625" style="1" customWidth="1"/>
    <col min="15860" max="15860" width="8.44140625" style="1" customWidth="1"/>
    <col min="15861" max="15861" width="9.33203125" style="1" customWidth="1"/>
    <col min="15862" max="15862" width="8.109375" style="1" customWidth="1"/>
    <col min="15863" max="15864" width="8.6640625" style="1" customWidth="1"/>
    <col min="15865" max="15865" width="19" style="1" customWidth="1"/>
    <col min="15866" max="15866" width="14.109375" style="1" customWidth="1"/>
    <col min="15867" max="15867" width="7.44140625" style="1" customWidth="1"/>
    <col min="15868" max="15868" width="8.109375" style="1" customWidth="1"/>
    <col min="15869" max="15869" width="10" style="1" customWidth="1"/>
    <col min="15870" max="15870" width="16.6640625" style="1" customWidth="1"/>
    <col min="15871" max="16109" width="11.44140625" style="1"/>
    <col min="16110" max="16110" width="18.44140625" style="1" customWidth="1"/>
    <col min="16111" max="16111" width="15.33203125" style="1" customWidth="1"/>
    <col min="16112" max="16112" width="9.44140625" style="1" customWidth="1"/>
    <col min="16113" max="16113" width="8.88671875" style="1" customWidth="1"/>
    <col min="16114" max="16114" width="21.44140625" style="1" customWidth="1"/>
    <col min="16115" max="16115" width="7.44140625" style="1" customWidth="1"/>
    <col min="16116" max="16116" width="8.44140625" style="1" customWidth="1"/>
    <col min="16117" max="16117" width="9.33203125" style="1" customWidth="1"/>
    <col min="16118" max="16118" width="8.109375" style="1" customWidth="1"/>
    <col min="16119" max="16120" width="8.6640625" style="1" customWidth="1"/>
    <col min="16121" max="16121" width="19" style="1" customWidth="1"/>
    <col min="16122" max="16122" width="14.109375" style="1" customWidth="1"/>
    <col min="16123" max="16123" width="7.44140625" style="1" customWidth="1"/>
    <col min="16124" max="16124" width="8.109375" style="1" customWidth="1"/>
    <col min="16125" max="16125" width="10" style="1" customWidth="1"/>
    <col min="16126" max="16126" width="16.6640625" style="1" customWidth="1"/>
    <col min="16127" max="16384" width="11.44140625" style="1"/>
  </cols>
  <sheetData>
    <row r="1" spans="1:16" x14ac:dyDescent="0.3">
      <c r="A1" s="43"/>
      <c r="B1" s="36"/>
      <c r="C1" s="36"/>
      <c r="D1" s="36"/>
      <c r="E1" s="36"/>
      <c r="F1" s="37"/>
      <c r="G1" s="38"/>
      <c r="H1" s="38"/>
      <c r="I1" s="85"/>
      <c r="J1" s="36"/>
      <c r="K1" s="36"/>
      <c r="L1" s="40"/>
      <c r="M1" s="40"/>
    </row>
    <row r="2" spans="1:16" ht="13.35" customHeight="1" x14ac:dyDescent="0.3">
      <c r="A2" s="2"/>
      <c r="B2" s="2"/>
      <c r="C2" s="2"/>
      <c r="D2" s="3"/>
      <c r="E2" s="3"/>
      <c r="F2" s="201" t="s">
        <v>8</v>
      </c>
      <c r="G2" s="202"/>
      <c r="H2" s="202"/>
      <c r="I2" s="193"/>
      <c r="J2" s="193"/>
      <c r="K2" s="193"/>
      <c r="L2" s="193"/>
      <c r="M2" s="193"/>
    </row>
    <row r="3" spans="1:16" ht="13.35" customHeight="1" x14ac:dyDescent="0.3">
      <c r="A3" s="2"/>
      <c r="B3" s="2"/>
      <c r="C3" s="2"/>
      <c r="D3" s="3"/>
      <c r="E3" s="3"/>
      <c r="F3" s="201" t="s">
        <v>0</v>
      </c>
      <c r="G3" s="202"/>
      <c r="H3" s="202"/>
      <c r="I3" s="194"/>
      <c r="J3" s="194"/>
      <c r="K3" s="194"/>
      <c r="L3" s="194"/>
      <c r="M3" s="194"/>
    </row>
    <row r="4" spans="1:16" ht="124.5" customHeight="1" x14ac:dyDescent="0.3">
      <c r="A4" s="2"/>
      <c r="B4" s="2"/>
      <c r="C4" s="2"/>
      <c r="D4" s="3"/>
      <c r="E4" s="3"/>
      <c r="F4" s="4"/>
      <c r="G4" s="5"/>
      <c r="H4" s="6"/>
      <c r="I4" s="195" t="s">
        <v>33</v>
      </c>
      <c r="J4" s="195"/>
      <c r="K4" s="195"/>
      <c r="L4" s="195"/>
      <c r="M4" s="195"/>
    </row>
    <row r="5" spans="1:16" ht="13.35" customHeight="1" x14ac:dyDescent="0.3">
      <c r="A5" s="3"/>
      <c r="B5" s="3"/>
      <c r="C5" s="3"/>
      <c r="D5" s="3"/>
      <c r="E5" s="3"/>
      <c r="F5" s="201" t="s">
        <v>7</v>
      </c>
      <c r="G5" s="202"/>
      <c r="H5" s="202"/>
      <c r="I5" s="196">
        <v>45850</v>
      </c>
      <c r="J5" s="196"/>
      <c r="K5" s="196"/>
      <c r="L5" s="196"/>
      <c r="M5" s="196"/>
    </row>
    <row r="6" spans="1:16" ht="13.35" customHeight="1" x14ac:dyDescent="0.3">
      <c r="A6" s="3"/>
      <c r="B6" s="3"/>
      <c r="C6" s="3"/>
      <c r="D6" s="3"/>
      <c r="E6" s="3"/>
      <c r="F6" s="201" t="s">
        <v>1</v>
      </c>
      <c r="G6" s="202"/>
      <c r="H6" s="202"/>
      <c r="I6" s="197"/>
      <c r="J6" s="197"/>
      <c r="K6" s="197"/>
      <c r="L6" s="197"/>
      <c r="M6" s="197"/>
    </row>
    <row r="7" spans="1:16" ht="15.75" customHeight="1" x14ac:dyDescent="0.3">
      <c r="A7" s="3"/>
      <c r="B7" s="3"/>
      <c r="C7" s="3"/>
      <c r="D7" s="3"/>
      <c r="E7" s="3"/>
      <c r="F7" s="4"/>
      <c r="G7" s="5"/>
      <c r="H7" s="6"/>
      <c r="I7" s="198"/>
      <c r="J7" s="198"/>
      <c r="K7" s="198"/>
      <c r="L7" s="198"/>
      <c r="M7" s="198"/>
    </row>
    <row r="8" spans="1:16" ht="13.35" customHeight="1" x14ac:dyDescent="0.3">
      <c r="A8" s="3"/>
      <c r="B8" s="3"/>
      <c r="C8" s="3"/>
      <c r="D8" s="3"/>
      <c r="E8" s="3"/>
      <c r="F8" s="201" t="s">
        <v>6</v>
      </c>
      <c r="G8" s="202"/>
      <c r="H8" s="202"/>
      <c r="I8" s="199" t="s">
        <v>32</v>
      </c>
      <c r="J8" s="199"/>
      <c r="K8" s="199"/>
      <c r="L8" s="199"/>
      <c r="M8" s="199"/>
    </row>
    <row r="9" spans="1:16" ht="12.75" customHeight="1" x14ac:dyDescent="0.3">
      <c r="A9" s="7"/>
      <c r="B9" s="7"/>
      <c r="C9" s="7"/>
      <c r="D9" s="3"/>
      <c r="E9" s="3"/>
      <c r="F9" s="201" t="s">
        <v>2</v>
      </c>
      <c r="G9" s="202"/>
      <c r="H9" s="202"/>
      <c r="I9" s="200"/>
      <c r="J9" s="200"/>
      <c r="K9" s="200"/>
      <c r="L9" s="200"/>
      <c r="M9" s="200"/>
    </row>
    <row r="10" spans="1:16" ht="15.75" hidden="1" customHeight="1" x14ac:dyDescent="0.3">
      <c r="A10" s="3"/>
      <c r="B10" s="3"/>
      <c r="C10" s="3"/>
      <c r="D10" s="3"/>
      <c r="E10" s="3"/>
      <c r="F10" s="204"/>
      <c r="G10" s="205"/>
      <c r="H10" s="205"/>
      <c r="I10" s="86"/>
      <c r="J10" s="9"/>
      <c r="K10" s="8"/>
    </row>
    <row r="11" spans="1:16" ht="26.25" hidden="1" customHeight="1" x14ac:dyDescent="0.3">
      <c r="A11" s="3"/>
      <c r="B11" s="3"/>
      <c r="C11" s="3"/>
      <c r="D11" s="205"/>
      <c r="E11" s="205"/>
      <c r="F11" s="205"/>
      <c r="G11" s="205"/>
      <c r="H11" s="205"/>
      <c r="I11" s="86"/>
      <c r="J11" s="8"/>
      <c r="K11" s="8"/>
    </row>
    <row r="12" spans="1:16" x14ac:dyDescent="0.3">
      <c r="A12" s="36"/>
      <c r="B12" s="36"/>
      <c r="C12" s="36"/>
      <c r="D12" s="36"/>
      <c r="E12" s="36"/>
      <c r="F12" s="37"/>
      <c r="G12" s="38"/>
      <c r="H12" s="38"/>
      <c r="I12" s="87"/>
      <c r="J12" s="39"/>
      <c r="K12" s="36"/>
      <c r="L12" s="40"/>
      <c r="M12" s="40"/>
    </row>
    <row r="13" spans="1:16" ht="38.25" customHeight="1" x14ac:dyDescent="0.3">
      <c r="A13" s="24" t="s">
        <v>3</v>
      </c>
      <c r="B13" s="203" t="s">
        <v>31</v>
      </c>
      <c r="C13" s="203"/>
      <c r="D13" s="203"/>
      <c r="E13" s="203"/>
      <c r="F13" s="25"/>
      <c r="G13" s="26"/>
      <c r="H13" s="27"/>
      <c r="I13" s="88"/>
      <c r="J13" s="29"/>
      <c r="K13" s="28"/>
      <c r="L13" s="30"/>
      <c r="M13" s="30"/>
    </row>
    <row r="14" spans="1:16" ht="26.4" x14ac:dyDescent="0.3">
      <c r="A14" s="24" t="s">
        <v>4</v>
      </c>
      <c r="B14" s="31" t="s">
        <v>18</v>
      </c>
      <c r="C14" s="31"/>
      <c r="D14" s="32"/>
      <c r="E14" s="32"/>
      <c r="F14" s="33"/>
      <c r="G14" s="32"/>
      <c r="H14" s="34"/>
      <c r="I14" s="88"/>
      <c r="J14" s="35"/>
      <c r="K14" s="28"/>
      <c r="L14" s="30"/>
      <c r="M14" s="30"/>
    </row>
    <row r="15" spans="1:16" x14ac:dyDescent="0.3">
      <c r="A15" s="95"/>
      <c r="B15" s="96"/>
      <c r="C15" s="96"/>
      <c r="D15" s="97"/>
      <c r="E15" s="97"/>
      <c r="F15" s="98"/>
      <c r="G15" s="97"/>
      <c r="H15" s="99"/>
      <c r="I15" s="100"/>
      <c r="J15" s="101"/>
      <c r="K15" s="102"/>
      <c r="L15" s="103"/>
      <c r="M15" s="103"/>
    </row>
    <row r="16" spans="1:16" s="10" customFormat="1" ht="30.6" x14ac:dyDescent="0.3">
      <c r="A16" s="41" t="s">
        <v>9</v>
      </c>
      <c r="B16" s="41" t="s">
        <v>10</v>
      </c>
      <c r="C16" s="41" t="s">
        <v>14</v>
      </c>
      <c r="D16" s="41" t="s">
        <v>11</v>
      </c>
      <c r="E16" s="41" t="s">
        <v>13</v>
      </c>
      <c r="F16" s="41" t="s">
        <v>34</v>
      </c>
      <c r="G16" s="41" t="s">
        <v>12</v>
      </c>
      <c r="H16" s="41" t="s">
        <v>35</v>
      </c>
      <c r="I16" s="89" t="s">
        <v>65</v>
      </c>
      <c r="J16" s="89" t="s">
        <v>43</v>
      </c>
      <c r="K16" s="83" t="s">
        <v>44</v>
      </c>
      <c r="L16" s="42" t="s">
        <v>64</v>
      </c>
      <c r="M16" s="41" t="s">
        <v>66</v>
      </c>
      <c r="N16" s="94" t="s">
        <v>15</v>
      </c>
      <c r="O16" s="191" t="s">
        <v>67</v>
      </c>
      <c r="P16" s="192"/>
    </row>
    <row r="17" spans="1:16" s="10" customFormat="1" x14ac:dyDescent="0.3">
      <c r="A17" s="53"/>
      <c r="B17" s="54"/>
      <c r="C17" s="55" t="s">
        <v>69</v>
      </c>
      <c r="D17" s="55" t="s">
        <v>82</v>
      </c>
      <c r="E17" s="55" t="s">
        <v>90</v>
      </c>
      <c r="F17" s="56" t="s">
        <v>36</v>
      </c>
      <c r="G17" s="55" t="s">
        <v>155</v>
      </c>
      <c r="H17" s="57">
        <v>120</v>
      </c>
      <c r="I17" s="93">
        <v>2.5</v>
      </c>
      <c r="J17" s="58">
        <f>Table11614491468516576808161622468[[#This Row],[Coefficient]]*Table11614491468516576808161622468[[#This Row],[Reizes Reps]]</f>
        <v>300</v>
      </c>
      <c r="K17" s="58">
        <v>2009</v>
      </c>
      <c r="L17" s="53" t="s">
        <v>143</v>
      </c>
      <c r="M17" s="60"/>
      <c r="N17" s="60"/>
      <c r="O17" s="92" t="s">
        <v>45</v>
      </c>
      <c r="P17" s="92" t="s">
        <v>46</v>
      </c>
    </row>
    <row r="18" spans="1:16" s="10" customFormat="1" x14ac:dyDescent="0.3">
      <c r="A18" s="53"/>
      <c r="B18" s="54"/>
      <c r="C18" s="55"/>
      <c r="D18" s="53"/>
      <c r="E18" s="53"/>
      <c r="F18" s="56" t="s">
        <v>37</v>
      </c>
      <c r="G18" s="55" t="s">
        <v>152</v>
      </c>
      <c r="H18" s="57">
        <v>60</v>
      </c>
      <c r="I18" s="93">
        <v>1.5</v>
      </c>
      <c r="J18" s="58">
        <f>Table11614491468516576808161622468[[#This Row],[Coefficient]]*Table11614491468516576808161622468[[#This Row],[Reizes Reps]]</f>
        <v>90</v>
      </c>
      <c r="K18" s="59"/>
      <c r="L18" s="53"/>
      <c r="M18" s="60"/>
      <c r="N18" s="60"/>
      <c r="O18" s="92" t="s">
        <v>47</v>
      </c>
      <c r="P18" s="92">
        <v>0.25</v>
      </c>
    </row>
    <row r="19" spans="1:16" s="10" customFormat="1" x14ac:dyDescent="0.3">
      <c r="A19" s="53"/>
      <c r="B19" s="54"/>
      <c r="C19" s="55"/>
      <c r="D19" s="53"/>
      <c r="E19" s="53"/>
      <c r="F19" s="56" t="s">
        <v>38</v>
      </c>
      <c r="G19" s="55" t="s">
        <v>152</v>
      </c>
      <c r="H19" s="57">
        <v>120</v>
      </c>
      <c r="I19" s="93">
        <v>1.5</v>
      </c>
      <c r="J19" s="58">
        <f>Table11614491468516576808161622468[[#This Row],[Coefficient]]*Table11614491468516576808161622468[[#This Row],[Reizes Reps]]</f>
        <v>180</v>
      </c>
      <c r="K19" s="59"/>
      <c r="L19" s="53"/>
      <c r="M19" s="60"/>
      <c r="N19" s="60"/>
      <c r="O19" s="92" t="s">
        <v>48</v>
      </c>
      <c r="P19" s="92">
        <v>0.5</v>
      </c>
    </row>
    <row r="20" spans="1:16" s="10" customFormat="1" x14ac:dyDescent="0.3">
      <c r="A20" s="53"/>
      <c r="B20" s="54"/>
      <c r="C20" s="55"/>
      <c r="D20" s="53"/>
      <c r="E20" s="53"/>
      <c r="F20" s="56" t="s">
        <v>39</v>
      </c>
      <c r="G20" s="55" t="s">
        <v>152</v>
      </c>
      <c r="H20" s="57">
        <v>108</v>
      </c>
      <c r="I20" s="93">
        <v>1.5</v>
      </c>
      <c r="J20" s="58">
        <f>Table11614491468516576808161622468[[#This Row],[Coefficient]]*Table11614491468516576808161622468[[#This Row],[Reizes Reps]]</f>
        <v>162</v>
      </c>
      <c r="K20" s="59"/>
      <c r="L20" s="53"/>
      <c r="M20" s="60"/>
      <c r="N20" s="60"/>
      <c r="O20" s="92" t="s">
        <v>49</v>
      </c>
      <c r="P20" s="92">
        <v>0.75</v>
      </c>
    </row>
    <row r="21" spans="1:16" s="10" customFormat="1" x14ac:dyDescent="0.3">
      <c r="A21" s="61"/>
      <c r="B21" s="62"/>
      <c r="C21" s="63"/>
      <c r="D21" s="61"/>
      <c r="E21" s="61"/>
      <c r="F21" s="64" t="s">
        <v>40</v>
      </c>
      <c r="G21" s="63" t="s">
        <v>152</v>
      </c>
      <c r="H21" s="65">
        <v>120</v>
      </c>
      <c r="I21" s="93">
        <v>1.5</v>
      </c>
      <c r="J21" s="58">
        <f>Table11614491468516576808161622468[[#This Row],[Coefficient]]*Table11614491468516576808161622468[[#This Row],[Reizes Reps]]</f>
        <v>180</v>
      </c>
      <c r="K21" s="66"/>
      <c r="L21" s="61"/>
      <c r="M21" s="67"/>
      <c r="N21" s="67"/>
      <c r="O21" s="92" t="s">
        <v>28</v>
      </c>
      <c r="P21" s="92">
        <v>1</v>
      </c>
    </row>
    <row r="22" spans="1:16" s="10" customFormat="1" x14ac:dyDescent="0.3">
      <c r="A22" s="77"/>
      <c r="B22" s="78"/>
      <c r="C22" s="79"/>
      <c r="D22" s="77"/>
      <c r="E22" s="77"/>
      <c r="F22" s="68" t="s">
        <v>41</v>
      </c>
      <c r="G22" s="79"/>
      <c r="H22" s="80"/>
      <c r="I22" s="81">
        <f ca="1">Table11614491468516576808161622468[[#This Row],[Coefficient]]*Table11614491468516576808161622468[[#This Row],[Svarbumbas svars
KB weight]]</f>
        <v>0</v>
      </c>
      <c r="J22" s="66">
        <f>J17+J18+J19+J20+J21</f>
        <v>912</v>
      </c>
      <c r="K22" s="81"/>
      <c r="L22" s="77"/>
      <c r="M22" s="82"/>
      <c r="N22" s="82"/>
      <c r="O22" s="92" t="s">
        <v>42</v>
      </c>
      <c r="P22" s="92">
        <v>1.25</v>
      </c>
    </row>
    <row r="23" spans="1:16" s="10" customFormat="1" x14ac:dyDescent="0.3">
      <c r="A23" s="69"/>
      <c r="B23" s="70"/>
      <c r="C23" s="71"/>
      <c r="D23" s="69"/>
      <c r="E23" s="71"/>
      <c r="F23" s="72" t="s">
        <v>36</v>
      </c>
      <c r="G23" s="71"/>
      <c r="H23" s="73"/>
      <c r="I23" s="93" t="e">
        <f>VLOOKUP(Table11614491468516576808161622468[[#This Row],[Svarbumbas svars
KB weight]],O18:P40,2,FALSE)</f>
        <v>#N/A</v>
      </c>
      <c r="J23" s="74" t="e">
        <f>Table11614491468516576808161622468[[#This Row],[Coefficient]]*Table11614491468516576808161622468[[#This Row],[Reizes Reps]]</f>
        <v>#N/A</v>
      </c>
      <c r="K23" s="75"/>
      <c r="L23" s="69"/>
      <c r="M23" s="76"/>
      <c r="N23" s="76"/>
      <c r="O23" s="92" t="s">
        <v>27</v>
      </c>
      <c r="P23" s="92">
        <v>1.5</v>
      </c>
    </row>
    <row r="24" spans="1:16" s="10" customFormat="1" x14ac:dyDescent="0.3">
      <c r="A24" s="69"/>
      <c r="B24" s="70"/>
      <c r="C24" s="71"/>
      <c r="D24" s="69"/>
      <c r="E24" s="69"/>
      <c r="F24" s="72" t="s">
        <v>37</v>
      </c>
      <c r="G24" s="71"/>
      <c r="H24" s="73"/>
      <c r="I24" s="93" t="e">
        <f>VLOOKUP(Table11614491468516576808161622468[[#This Row],[Svarbumbas svars
KB weight]],O19:P41,2,FALSE)</f>
        <v>#N/A</v>
      </c>
      <c r="J24" s="74" t="e">
        <f>Table11614491468516576808161622468[[#This Row],[Coefficient]]*Table11614491468516576808161622468[[#This Row],[Reizes Reps]]</f>
        <v>#N/A</v>
      </c>
      <c r="K24" s="75"/>
      <c r="L24" s="69"/>
      <c r="M24" s="76"/>
      <c r="N24" s="76"/>
      <c r="O24" s="92" t="s">
        <v>50</v>
      </c>
      <c r="P24" s="92">
        <v>1.75</v>
      </c>
    </row>
    <row r="25" spans="1:16" s="10" customFormat="1" x14ac:dyDescent="0.3">
      <c r="A25" s="69"/>
      <c r="B25" s="70"/>
      <c r="C25" s="71"/>
      <c r="D25" s="69"/>
      <c r="E25" s="69"/>
      <c r="F25" s="72" t="s">
        <v>38</v>
      </c>
      <c r="G25" s="71"/>
      <c r="H25" s="73"/>
      <c r="I25" s="93" t="e">
        <f>VLOOKUP(Table11614491468516576808161622468[[#This Row],[Svarbumbas svars
KB weight]],O20:P42,2,FALSE)</f>
        <v>#N/A</v>
      </c>
      <c r="J25" s="74" t="e">
        <f>Table11614491468516576808161622468[[#This Row],[Coefficient]]*Table11614491468516576808161622468[[#This Row],[Reizes Reps]]</f>
        <v>#N/A</v>
      </c>
      <c r="K25" s="75"/>
      <c r="L25" s="69"/>
      <c r="M25" s="76"/>
      <c r="N25" s="76"/>
      <c r="O25" s="92" t="s">
        <v>26</v>
      </c>
      <c r="P25" s="92">
        <v>2</v>
      </c>
    </row>
    <row r="26" spans="1:16" s="10" customFormat="1" x14ac:dyDescent="0.3">
      <c r="A26" s="69"/>
      <c r="B26" s="70"/>
      <c r="C26" s="71"/>
      <c r="D26" s="69"/>
      <c r="E26" s="69"/>
      <c r="F26" s="72" t="s">
        <v>39</v>
      </c>
      <c r="G26" s="71"/>
      <c r="H26" s="73"/>
      <c r="I26" s="93" t="e">
        <f>VLOOKUP(Table11614491468516576808161622468[[#This Row],[Svarbumbas svars
KB weight]],O21:P43,2,FALSE)</f>
        <v>#N/A</v>
      </c>
      <c r="J26" s="74" t="e">
        <f>Table11614491468516576808161622468[[#This Row],[Coefficient]]*Table11614491468516576808161622468[[#This Row],[Reizes Reps]]</f>
        <v>#N/A</v>
      </c>
      <c r="K26" s="75"/>
      <c r="L26" s="69"/>
      <c r="M26" s="76"/>
      <c r="N26" s="76"/>
      <c r="O26" s="92" t="s">
        <v>51</v>
      </c>
      <c r="P26" s="92">
        <v>2.25</v>
      </c>
    </row>
    <row r="27" spans="1:16" s="10" customFormat="1" x14ac:dyDescent="0.3">
      <c r="A27" s="69"/>
      <c r="B27" s="70"/>
      <c r="C27" s="71"/>
      <c r="D27" s="69"/>
      <c r="E27" s="69"/>
      <c r="F27" s="72" t="s">
        <v>40</v>
      </c>
      <c r="G27" s="71"/>
      <c r="H27" s="73"/>
      <c r="I27" s="93" t="e">
        <f>VLOOKUP(Table11614491468516576808161622468[[#This Row],[Svarbumbas svars
KB weight]],O22:P44,2,FALSE)</f>
        <v>#N/A</v>
      </c>
      <c r="J27" s="74" t="e">
        <f>Table11614491468516576808161622468[[#This Row],[Coefficient]]*Table11614491468516576808161622468[[#This Row],[Reizes Reps]]</f>
        <v>#N/A</v>
      </c>
      <c r="K27" s="75"/>
      <c r="L27" s="69"/>
      <c r="M27" s="76"/>
      <c r="N27" s="76"/>
      <c r="O27" s="92" t="s">
        <v>52</v>
      </c>
      <c r="P27" s="92">
        <v>2.5</v>
      </c>
    </row>
    <row r="28" spans="1:16" s="10" customFormat="1" x14ac:dyDescent="0.3">
      <c r="A28" s="77"/>
      <c r="B28" s="78"/>
      <c r="C28" s="79"/>
      <c r="D28" s="77"/>
      <c r="E28" s="77"/>
      <c r="F28" s="84" t="s">
        <v>41</v>
      </c>
      <c r="G28" s="79"/>
      <c r="H28" s="80"/>
      <c r="I28" s="80"/>
      <c r="J28" s="75" t="e">
        <f>J23+J24+J25+J26+J27</f>
        <v>#N/A</v>
      </c>
      <c r="K28" s="81"/>
      <c r="L28" s="77"/>
      <c r="M28" s="82"/>
      <c r="N28" s="82"/>
      <c r="O28" s="92" t="s">
        <v>53</v>
      </c>
      <c r="P28" s="92">
        <v>2.75</v>
      </c>
    </row>
    <row r="29" spans="1:16" s="10" customFormat="1" x14ac:dyDescent="0.3">
      <c r="A29" s="20"/>
      <c r="B29" s="45"/>
      <c r="C29" s="17"/>
      <c r="D29" s="20"/>
      <c r="E29" s="20"/>
      <c r="F29" s="17"/>
      <c r="G29" s="17"/>
      <c r="H29" s="23"/>
      <c r="I29" s="93"/>
      <c r="J29" s="18"/>
      <c r="K29" s="21"/>
      <c r="L29" s="20"/>
      <c r="M29" s="22"/>
      <c r="N29" s="22"/>
      <c r="O29" s="92" t="s">
        <v>25</v>
      </c>
      <c r="P29" s="92">
        <v>3</v>
      </c>
    </row>
    <row r="30" spans="1:16" s="10" customFormat="1" x14ac:dyDescent="0.3">
      <c r="A30" s="20"/>
      <c r="B30" s="45"/>
      <c r="C30" s="17"/>
      <c r="D30" s="20"/>
      <c r="E30" s="20"/>
      <c r="F30" s="17"/>
      <c r="G30" s="17"/>
      <c r="H30" s="23"/>
      <c r="I30" s="93"/>
      <c r="J30" s="18"/>
      <c r="K30" s="21"/>
      <c r="L30" s="20"/>
      <c r="M30" s="22"/>
      <c r="N30" s="22"/>
      <c r="O30" s="92" t="s">
        <v>54</v>
      </c>
      <c r="P30" s="92">
        <v>3.25</v>
      </c>
    </row>
    <row r="31" spans="1:16" s="10" customFormat="1" x14ac:dyDescent="0.3">
      <c r="A31" s="20"/>
      <c r="B31" s="45"/>
      <c r="C31" s="17"/>
      <c r="D31" s="20"/>
      <c r="E31" s="20"/>
      <c r="F31" s="17"/>
      <c r="G31" s="17"/>
      <c r="H31" s="23"/>
      <c r="I31" s="93"/>
      <c r="J31" s="18"/>
      <c r="K31" s="21"/>
      <c r="L31" s="20"/>
      <c r="M31" s="22"/>
      <c r="N31" s="22"/>
      <c r="O31" s="92" t="s">
        <v>55</v>
      </c>
      <c r="P31" s="92">
        <v>3.5</v>
      </c>
    </row>
    <row r="32" spans="1:16" s="10" customFormat="1" x14ac:dyDescent="0.3">
      <c r="A32" s="20"/>
      <c r="B32" s="45"/>
      <c r="C32" s="17"/>
      <c r="D32" s="20"/>
      <c r="E32" s="20"/>
      <c r="F32" s="17"/>
      <c r="G32" s="17"/>
      <c r="H32" s="23"/>
      <c r="I32" s="93"/>
      <c r="J32" s="18"/>
      <c r="K32" s="21"/>
      <c r="L32" s="20"/>
      <c r="M32" s="22"/>
      <c r="N32" s="22"/>
      <c r="O32" s="92" t="s">
        <v>56</v>
      </c>
      <c r="P32" s="92">
        <v>3.75</v>
      </c>
    </row>
    <row r="33" spans="1:16" s="10" customFormat="1" x14ac:dyDescent="0.3">
      <c r="A33" s="20"/>
      <c r="B33" s="45"/>
      <c r="C33" s="17"/>
      <c r="D33" s="20"/>
      <c r="E33" s="20"/>
      <c r="F33" s="17"/>
      <c r="G33" s="17"/>
      <c r="H33" s="23"/>
      <c r="I33" s="93"/>
      <c r="J33" s="18"/>
      <c r="K33" s="21"/>
      <c r="L33" s="20"/>
      <c r="M33" s="22"/>
      <c r="N33" s="22"/>
      <c r="O33" s="92" t="s">
        <v>29</v>
      </c>
      <c r="P33" s="92">
        <v>4</v>
      </c>
    </row>
    <row r="34" spans="1:16" s="10" customFormat="1" x14ac:dyDescent="0.3">
      <c r="A34" s="46"/>
      <c r="B34" s="47"/>
      <c r="C34" s="48"/>
      <c r="D34" s="46"/>
      <c r="E34" s="46"/>
      <c r="F34" s="48"/>
      <c r="G34" s="48"/>
      <c r="H34" s="49"/>
      <c r="I34" s="93"/>
      <c r="J34" s="50"/>
      <c r="K34" s="51"/>
      <c r="L34" s="46"/>
      <c r="M34" s="52"/>
      <c r="N34" s="52"/>
      <c r="O34" s="92" t="s">
        <v>57</v>
      </c>
      <c r="P34" s="92">
        <v>4.25</v>
      </c>
    </row>
    <row r="35" spans="1:16" x14ac:dyDescent="0.3">
      <c r="A35" s="14"/>
      <c r="B35" s="14"/>
      <c r="C35" s="14"/>
      <c r="D35" s="14"/>
      <c r="E35" s="14"/>
      <c r="F35" s="15"/>
      <c r="G35" s="14"/>
      <c r="H35" s="16"/>
      <c r="I35" s="90"/>
      <c r="J35" s="14"/>
      <c r="K35" s="14"/>
      <c r="L35" s="44"/>
      <c r="M35" s="44"/>
      <c r="N35" s="44"/>
      <c r="O35" s="92" t="s">
        <v>21</v>
      </c>
      <c r="P35" s="92">
        <v>4.5</v>
      </c>
    </row>
    <row r="36" spans="1:16" s="19" customForma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05" t="s">
        <v>59</v>
      </c>
      <c r="P36" s="104">
        <v>5</v>
      </c>
    </row>
    <row r="37" spans="1:1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O37" s="106" t="s">
        <v>60</v>
      </c>
      <c r="P37" s="92">
        <v>5.25</v>
      </c>
    </row>
    <row r="38" spans="1:1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O38" s="106" t="s">
        <v>61</v>
      </c>
      <c r="P38" s="92">
        <v>5.5</v>
      </c>
    </row>
    <row r="39" spans="1:1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O39" s="106" t="s">
        <v>63</v>
      </c>
      <c r="P39" s="92">
        <v>5.75</v>
      </c>
    </row>
    <row r="40" spans="1:1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O40" s="106" t="s">
        <v>62</v>
      </c>
      <c r="P40" s="92">
        <v>6</v>
      </c>
    </row>
    <row r="41" spans="1:1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</sheetData>
  <mergeCells count="19">
    <mergeCell ref="F9:H9"/>
    <mergeCell ref="I9:M9"/>
    <mergeCell ref="F2:H2"/>
    <mergeCell ref="I2:M2"/>
    <mergeCell ref="F3:H3"/>
    <mergeCell ref="I3:M3"/>
    <mergeCell ref="I4:M4"/>
    <mergeCell ref="F5:H5"/>
    <mergeCell ref="I5:M5"/>
    <mergeCell ref="F6:H6"/>
    <mergeCell ref="I6:M6"/>
    <mergeCell ref="I7:M7"/>
    <mergeCell ref="F8:H8"/>
    <mergeCell ref="I8:M8"/>
    <mergeCell ref="F10:H10"/>
    <mergeCell ref="D11:E11"/>
    <mergeCell ref="F11:H11"/>
    <mergeCell ref="B13:E13"/>
    <mergeCell ref="O16:P16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0A9B6-564C-42F5-9BA0-69E0E580213B}">
  <dimension ref="A1:P83"/>
  <sheetViews>
    <sheetView topLeftCell="A28" workbookViewId="0">
      <selection activeCell="J52" sqref="J52"/>
    </sheetView>
  </sheetViews>
  <sheetFormatPr defaultRowHeight="14.4" x14ac:dyDescent="0.3"/>
  <cols>
    <col min="1" max="1" width="11.44140625" customWidth="1"/>
    <col min="5" max="5" width="25.88671875" customWidth="1"/>
    <col min="6" max="6" width="20.21875" customWidth="1"/>
    <col min="9" max="9" width="10.88671875" customWidth="1"/>
    <col min="10" max="10" width="11.21875" customWidth="1"/>
    <col min="11" max="11" width="8.77734375" customWidth="1"/>
    <col min="13" max="13" width="7.5546875" customWidth="1"/>
    <col min="15" max="15" width="12.109375" customWidth="1"/>
  </cols>
  <sheetData>
    <row r="1" spans="1:16" s="1" customFormat="1" x14ac:dyDescent="0.3">
      <c r="A1" s="43"/>
      <c r="B1" s="36"/>
      <c r="C1" s="36"/>
      <c r="D1" s="36"/>
      <c r="E1" s="36"/>
      <c r="F1" s="37"/>
      <c r="G1" s="38"/>
      <c r="H1" s="38"/>
      <c r="I1" s="85"/>
      <c r="J1" s="36"/>
      <c r="K1" s="36"/>
      <c r="L1" s="40"/>
      <c r="M1" s="40"/>
    </row>
    <row r="2" spans="1:16" s="1" customFormat="1" ht="13.35" customHeight="1" x14ac:dyDescent="0.3">
      <c r="A2" s="2"/>
      <c r="B2" s="2"/>
      <c r="C2" s="2"/>
      <c r="D2" s="3"/>
      <c r="E2" s="3"/>
      <c r="F2" s="201" t="s">
        <v>8</v>
      </c>
      <c r="G2" s="202"/>
      <c r="H2" s="202"/>
      <c r="I2" s="193"/>
      <c r="J2" s="193"/>
      <c r="K2" s="193"/>
      <c r="L2" s="193"/>
      <c r="M2" s="193"/>
    </row>
    <row r="3" spans="1:16" s="1" customFormat="1" ht="13.35" customHeight="1" x14ac:dyDescent="0.3">
      <c r="A3" s="2"/>
      <c r="B3" s="2"/>
      <c r="C3" s="2"/>
      <c r="D3" s="3"/>
      <c r="E3" s="3"/>
      <c r="F3" s="201" t="s">
        <v>0</v>
      </c>
      <c r="G3" s="202"/>
      <c r="H3" s="202"/>
      <c r="I3" s="194"/>
      <c r="J3" s="194"/>
      <c r="K3" s="194"/>
      <c r="L3" s="194"/>
      <c r="M3" s="194"/>
    </row>
    <row r="4" spans="1:16" s="1" customFormat="1" ht="124.5" customHeight="1" x14ac:dyDescent="0.3">
      <c r="A4" s="2"/>
      <c r="B4" s="2"/>
      <c r="C4" s="2"/>
      <c r="D4" s="3"/>
      <c r="E4" s="3"/>
      <c r="F4" s="4"/>
      <c r="G4" s="5"/>
      <c r="H4" s="6"/>
      <c r="I4" s="195" t="s">
        <v>33</v>
      </c>
      <c r="J4" s="195"/>
      <c r="K4" s="195"/>
      <c r="L4" s="195"/>
      <c r="M4" s="195"/>
    </row>
    <row r="5" spans="1:16" s="1" customFormat="1" ht="13.35" customHeight="1" x14ac:dyDescent="0.3">
      <c r="A5" s="3"/>
      <c r="B5" s="3"/>
      <c r="C5" s="3"/>
      <c r="D5" s="3"/>
      <c r="E5" s="3"/>
      <c r="F5" s="201" t="s">
        <v>7</v>
      </c>
      <c r="G5" s="202"/>
      <c r="H5" s="202"/>
      <c r="I5" s="196">
        <v>45850</v>
      </c>
      <c r="J5" s="196"/>
      <c r="K5" s="196"/>
      <c r="L5" s="196"/>
      <c r="M5" s="196"/>
    </row>
    <row r="6" spans="1:16" s="1" customFormat="1" ht="13.35" customHeight="1" x14ac:dyDescent="0.3">
      <c r="A6" s="3"/>
      <c r="B6" s="3"/>
      <c r="C6" s="3"/>
      <c r="D6" s="3"/>
      <c r="E6" s="3"/>
      <c r="F6" s="201" t="s">
        <v>1</v>
      </c>
      <c r="G6" s="202"/>
      <c r="H6" s="202"/>
      <c r="I6" s="197"/>
      <c r="J6" s="197"/>
      <c r="K6" s="197"/>
      <c r="L6" s="197"/>
      <c r="M6" s="197"/>
    </row>
    <row r="7" spans="1:16" s="1" customFormat="1" ht="15.75" customHeight="1" x14ac:dyDescent="0.3">
      <c r="A7" s="3"/>
      <c r="B7" s="3"/>
      <c r="C7" s="3"/>
      <c r="D7" s="3"/>
      <c r="E7" s="3"/>
      <c r="F7" s="4"/>
      <c r="G7" s="5"/>
      <c r="H7" s="6"/>
      <c r="I7" s="198"/>
      <c r="J7" s="198"/>
      <c r="K7" s="198"/>
      <c r="L7" s="198"/>
      <c r="M7" s="198"/>
    </row>
    <row r="8" spans="1:16" s="1" customFormat="1" ht="13.35" customHeight="1" x14ac:dyDescent="0.3">
      <c r="A8" s="3"/>
      <c r="B8" s="3"/>
      <c r="C8" s="3"/>
      <c r="D8" s="3"/>
      <c r="E8" s="3"/>
      <c r="F8" s="201" t="s">
        <v>6</v>
      </c>
      <c r="G8" s="202"/>
      <c r="H8" s="202"/>
      <c r="I8" s="199" t="s">
        <v>32</v>
      </c>
      <c r="J8" s="199"/>
      <c r="K8" s="199"/>
      <c r="L8" s="199"/>
      <c r="M8" s="199"/>
    </row>
    <row r="9" spans="1:16" s="1" customFormat="1" ht="12.75" customHeight="1" x14ac:dyDescent="0.3">
      <c r="A9" s="7"/>
      <c r="B9" s="7"/>
      <c r="C9" s="7"/>
      <c r="D9" s="3"/>
      <c r="E9" s="3"/>
      <c r="F9" s="201" t="s">
        <v>2</v>
      </c>
      <c r="G9" s="202"/>
      <c r="H9" s="202"/>
      <c r="I9" s="200"/>
      <c r="J9" s="200"/>
      <c r="K9" s="200"/>
      <c r="L9" s="200"/>
      <c r="M9" s="200"/>
    </row>
    <row r="10" spans="1:16" s="1" customFormat="1" ht="15.75" hidden="1" customHeight="1" x14ac:dyDescent="0.3">
      <c r="A10" s="3"/>
      <c r="B10" s="3"/>
      <c r="C10" s="3"/>
      <c r="D10" s="3"/>
      <c r="E10" s="3"/>
      <c r="F10" s="204"/>
      <c r="G10" s="205"/>
      <c r="H10" s="205"/>
      <c r="I10" s="86"/>
      <c r="J10" s="9"/>
      <c r="K10" s="8"/>
    </row>
    <row r="11" spans="1:16" s="1" customFormat="1" ht="26.25" hidden="1" customHeight="1" x14ac:dyDescent="0.3">
      <c r="A11" s="3"/>
      <c r="B11" s="3"/>
      <c r="C11" s="3"/>
      <c r="D11" s="205"/>
      <c r="E11" s="205"/>
      <c r="F11" s="205"/>
      <c r="G11" s="205"/>
      <c r="H11" s="205"/>
      <c r="I11" s="86"/>
      <c r="J11" s="8"/>
      <c r="K11" s="8"/>
    </row>
    <row r="12" spans="1:16" s="1" customFormat="1" x14ac:dyDescent="0.3">
      <c r="A12" s="36"/>
      <c r="B12" s="36"/>
      <c r="C12" s="36"/>
      <c r="D12" s="36"/>
      <c r="E12" s="36"/>
      <c r="F12" s="37"/>
      <c r="G12" s="38"/>
      <c r="H12" s="38"/>
      <c r="I12" s="87"/>
      <c r="J12" s="39"/>
      <c r="K12" s="36"/>
      <c r="L12" s="40"/>
      <c r="M12" s="40"/>
    </row>
    <row r="13" spans="1:16" s="1" customFormat="1" ht="38.25" customHeight="1" x14ac:dyDescent="0.3">
      <c r="A13" s="24" t="s">
        <v>3</v>
      </c>
      <c r="B13" s="203" t="s">
        <v>31</v>
      </c>
      <c r="C13" s="203"/>
      <c r="D13" s="203"/>
      <c r="E13" s="203"/>
      <c r="F13" s="25"/>
      <c r="G13" s="26"/>
      <c r="H13" s="27"/>
      <c r="I13" s="88"/>
      <c r="J13" s="29"/>
      <c r="K13" s="28"/>
      <c r="L13" s="30"/>
      <c r="M13" s="30"/>
    </row>
    <row r="14" spans="1:16" s="1" customFormat="1" ht="52.8" x14ac:dyDescent="0.3">
      <c r="A14" s="24" t="s">
        <v>4</v>
      </c>
      <c r="B14" s="31" t="s">
        <v>20</v>
      </c>
      <c r="C14" s="31"/>
      <c r="D14" s="32"/>
      <c r="E14" s="32"/>
      <c r="F14" s="33"/>
      <c r="G14" s="32"/>
      <c r="H14" s="34"/>
      <c r="I14" s="88"/>
      <c r="J14" s="35"/>
      <c r="K14" s="28"/>
      <c r="L14" s="30"/>
      <c r="M14" s="30"/>
    </row>
    <row r="15" spans="1:16" x14ac:dyDescent="0.3">
      <c r="A15" s="107" t="s">
        <v>70</v>
      </c>
      <c r="B15" s="108"/>
      <c r="C15" s="108"/>
      <c r="D15" s="109"/>
      <c r="E15" s="109"/>
      <c r="F15" s="110"/>
      <c r="G15" s="109"/>
      <c r="H15" s="111"/>
      <c r="I15" s="112"/>
      <c r="J15" s="113"/>
      <c r="K15" s="114"/>
      <c r="L15" s="115"/>
      <c r="M15" s="115"/>
      <c r="N15" s="1"/>
    </row>
    <row r="16" spans="1:16" ht="40.799999999999997" x14ac:dyDescent="0.3">
      <c r="A16" s="41" t="s">
        <v>9</v>
      </c>
      <c r="B16" s="41" t="s">
        <v>10</v>
      </c>
      <c r="C16" s="41" t="s">
        <v>14</v>
      </c>
      <c r="D16" s="41" t="s">
        <v>11</v>
      </c>
      <c r="E16" s="41" t="s">
        <v>13</v>
      </c>
      <c r="F16" s="41" t="s">
        <v>34</v>
      </c>
      <c r="G16" s="41" t="s">
        <v>12</v>
      </c>
      <c r="H16" s="41" t="s">
        <v>35</v>
      </c>
      <c r="I16" s="89" t="s">
        <v>65</v>
      </c>
      <c r="J16" s="89" t="s">
        <v>43</v>
      </c>
      <c r="K16" s="83" t="s">
        <v>44</v>
      </c>
      <c r="L16" s="42" t="s">
        <v>64</v>
      </c>
      <c r="M16" s="41" t="s">
        <v>66</v>
      </c>
      <c r="N16" s="94" t="s">
        <v>15</v>
      </c>
      <c r="O16" s="191" t="s">
        <v>67</v>
      </c>
      <c r="P16" s="192"/>
    </row>
    <row r="17" spans="1:16" x14ac:dyDescent="0.3">
      <c r="A17" s="53"/>
      <c r="B17" s="54"/>
      <c r="C17" s="55" t="s">
        <v>69</v>
      </c>
      <c r="D17" s="55" t="s">
        <v>76</v>
      </c>
      <c r="E17" s="55" t="s">
        <v>77</v>
      </c>
      <c r="F17" s="56" t="s">
        <v>36</v>
      </c>
      <c r="G17" s="55" t="s">
        <v>158</v>
      </c>
      <c r="H17" s="57">
        <v>120</v>
      </c>
      <c r="I17" s="93">
        <v>3.5</v>
      </c>
      <c r="J17" s="58">
        <f>Table116144914685165768081616224917[[#This Row],[Coefficient]]*Table116144914685165768081616224917[[#This Row],[Reizes Reps]]</f>
        <v>420</v>
      </c>
      <c r="K17" s="58">
        <v>1976</v>
      </c>
      <c r="L17" s="53" t="s">
        <v>130</v>
      </c>
      <c r="M17" s="60"/>
      <c r="N17" s="60"/>
      <c r="O17" s="92" t="s">
        <v>45</v>
      </c>
      <c r="P17" s="92" t="s">
        <v>46</v>
      </c>
    </row>
    <row r="18" spans="1:16" x14ac:dyDescent="0.3">
      <c r="A18" s="53"/>
      <c r="B18" s="54"/>
      <c r="C18" s="55"/>
      <c r="D18" s="53"/>
      <c r="E18" s="53"/>
      <c r="F18" s="56" t="s">
        <v>37</v>
      </c>
      <c r="G18" s="55" t="s">
        <v>151</v>
      </c>
      <c r="H18" s="57">
        <v>60</v>
      </c>
      <c r="I18" s="93">
        <v>3</v>
      </c>
      <c r="J18" s="58">
        <f>Table116144914685165768081616224917[[#This Row],[Coefficient]]*Table116144914685165768081616224917[[#This Row],[Reizes Reps]]</f>
        <v>180</v>
      </c>
      <c r="K18" s="59"/>
      <c r="L18" s="53"/>
      <c r="M18" s="60"/>
      <c r="N18" s="60"/>
      <c r="O18" s="92" t="s">
        <v>47</v>
      </c>
      <c r="P18" s="92">
        <v>0.25</v>
      </c>
    </row>
    <row r="19" spans="1:16" x14ac:dyDescent="0.3">
      <c r="A19" s="53"/>
      <c r="B19" s="54"/>
      <c r="C19" s="55"/>
      <c r="D19" s="53"/>
      <c r="E19" s="53"/>
      <c r="F19" s="56" t="s">
        <v>38</v>
      </c>
      <c r="G19" s="55" t="s">
        <v>165</v>
      </c>
      <c r="H19" s="57">
        <v>120</v>
      </c>
      <c r="I19" s="93">
        <v>3.25</v>
      </c>
      <c r="J19" s="58">
        <f>Table116144914685165768081616224917[[#This Row],[Coefficient]]*Table116144914685165768081616224917[[#This Row],[Reizes Reps]]</f>
        <v>390</v>
      </c>
      <c r="K19" s="59"/>
      <c r="L19" s="53"/>
      <c r="M19" s="60"/>
      <c r="N19" s="60"/>
      <c r="O19" s="92" t="s">
        <v>48</v>
      </c>
      <c r="P19" s="92">
        <v>0.5</v>
      </c>
    </row>
    <row r="20" spans="1:16" x14ac:dyDescent="0.3">
      <c r="A20" s="53"/>
      <c r="B20" s="54"/>
      <c r="C20" s="55"/>
      <c r="D20" s="53"/>
      <c r="E20" s="53"/>
      <c r="F20" s="56" t="s">
        <v>39</v>
      </c>
      <c r="G20" s="55" t="s">
        <v>151</v>
      </c>
      <c r="H20" s="57">
        <v>108</v>
      </c>
      <c r="I20" s="93">
        <v>3</v>
      </c>
      <c r="J20" s="58">
        <f>Table116144914685165768081616224917[[#This Row],[Coefficient]]*Table116144914685165768081616224917[[#This Row],[Reizes Reps]]</f>
        <v>324</v>
      </c>
      <c r="K20" s="59"/>
      <c r="L20" s="53"/>
      <c r="M20" s="60"/>
      <c r="N20" s="60"/>
      <c r="O20" s="92" t="s">
        <v>49</v>
      </c>
      <c r="P20" s="92">
        <v>0.75</v>
      </c>
    </row>
    <row r="21" spans="1:16" x14ac:dyDescent="0.3">
      <c r="A21" s="61"/>
      <c r="B21" s="62"/>
      <c r="C21" s="63"/>
      <c r="D21" s="61"/>
      <c r="E21" s="61"/>
      <c r="F21" s="64" t="s">
        <v>40</v>
      </c>
      <c r="G21" s="63" t="s">
        <v>151</v>
      </c>
      <c r="H21" s="65">
        <v>87</v>
      </c>
      <c r="I21" s="93">
        <v>3</v>
      </c>
      <c r="J21" s="58">
        <f>Table116144914685165768081616224917[[#This Row],[Coefficient]]*Table116144914685165768081616224917[[#This Row],[Reizes Reps]]</f>
        <v>261</v>
      </c>
      <c r="K21" s="66"/>
      <c r="L21" s="61"/>
      <c r="M21" s="67"/>
      <c r="N21" s="67"/>
      <c r="O21" s="92" t="s">
        <v>28</v>
      </c>
      <c r="P21" s="92">
        <v>1</v>
      </c>
    </row>
    <row r="22" spans="1:16" x14ac:dyDescent="0.3">
      <c r="A22" s="77"/>
      <c r="B22" s="78"/>
      <c r="C22" s="79"/>
      <c r="D22" s="77"/>
      <c r="E22" s="77"/>
      <c r="F22" s="68" t="s">
        <v>41</v>
      </c>
      <c r="G22" s="79"/>
      <c r="H22" s="80"/>
      <c r="I22" s="81">
        <f ca="1">Table116144914685165768081616224917[[#This Row],[Coefficient]]*Table116144914685165768081616224917[[#This Row],[Svarbumbas svars
KB weight]]</f>
        <v>0</v>
      </c>
      <c r="J22" s="66">
        <f>J17+J18+J19+J20+J21</f>
        <v>1575</v>
      </c>
      <c r="K22" s="81"/>
      <c r="L22" s="77"/>
      <c r="M22" s="82"/>
      <c r="N22" s="82"/>
      <c r="O22" s="92" t="s">
        <v>42</v>
      </c>
      <c r="P22" s="92">
        <v>1.25</v>
      </c>
    </row>
    <row r="23" spans="1:16" x14ac:dyDescent="0.3">
      <c r="A23" s="69"/>
      <c r="B23" s="70"/>
      <c r="C23" s="71" t="s">
        <v>69</v>
      </c>
      <c r="D23" s="69" t="s">
        <v>76</v>
      </c>
      <c r="E23" s="71" t="s">
        <v>78</v>
      </c>
      <c r="F23" s="72" t="s">
        <v>36</v>
      </c>
      <c r="G23" s="71" t="s">
        <v>150</v>
      </c>
      <c r="H23" s="73">
        <v>120</v>
      </c>
      <c r="I23" s="157">
        <v>5</v>
      </c>
      <c r="J23" s="74">
        <f>Table116144914685165768081616224917[[#This Row],[Coefficient]]*Table116144914685165768081616224917[[#This Row],[Reizes Reps]]</f>
        <v>600</v>
      </c>
      <c r="K23" s="125">
        <v>1977</v>
      </c>
      <c r="L23" s="69" t="s">
        <v>145</v>
      </c>
      <c r="M23" s="76"/>
      <c r="N23" s="76"/>
      <c r="O23" s="92" t="s">
        <v>27</v>
      </c>
      <c r="P23" s="92">
        <v>1.5</v>
      </c>
    </row>
    <row r="24" spans="1:16" x14ac:dyDescent="0.3">
      <c r="A24" s="69"/>
      <c r="B24" s="70"/>
      <c r="C24" s="71"/>
      <c r="D24" s="69"/>
      <c r="E24" s="69"/>
      <c r="F24" s="72" t="s">
        <v>37</v>
      </c>
      <c r="G24" s="71" t="s">
        <v>166</v>
      </c>
      <c r="H24" s="73">
        <v>60</v>
      </c>
      <c r="I24" s="157">
        <v>4</v>
      </c>
      <c r="J24" s="74">
        <f>Table116144914685165768081616224917[[#This Row],[Coefficient]]*Table116144914685165768081616224917[[#This Row],[Reizes Reps]]</f>
        <v>240</v>
      </c>
      <c r="K24" s="75"/>
      <c r="L24" s="69"/>
      <c r="M24" s="76"/>
      <c r="N24" s="76"/>
      <c r="O24" s="92" t="s">
        <v>50</v>
      </c>
      <c r="P24" s="92">
        <v>1.75</v>
      </c>
    </row>
    <row r="25" spans="1:16" x14ac:dyDescent="0.3">
      <c r="A25" s="69"/>
      <c r="B25" s="70"/>
      <c r="C25" s="71"/>
      <c r="D25" s="69"/>
      <c r="E25" s="69"/>
      <c r="F25" s="72" t="s">
        <v>38</v>
      </c>
      <c r="G25" s="71" t="s">
        <v>166</v>
      </c>
      <c r="H25" s="73">
        <v>120</v>
      </c>
      <c r="I25" s="157">
        <v>4</v>
      </c>
      <c r="J25" s="74">
        <f>Table116144914685165768081616224917[[#This Row],[Coefficient]]*Table116144914685165768081616224917[[#This Row],[Reizes Reps]]</f>
        <v>480</v>
      </c>
      <c r="K25" s="75"/>
      <c r="L25" s="69"/>
      <c r="M25" s="76"/>
      <c r="N25" s="76"/>
      <c r="O25" s="92" t="s">
        <v>26</v>
      </c>
      <c r="P25" s="92">
        <v>2</v>
      </c>
    </row>
    <row r="26" spans="1:16" x14ac:dyDescent="0.3">
      <c r="A26" s="69"/>
      <c r="B26" s="70"/>
      <c r="C26" s="71"/>
      <c r="D26" s="69"/>
      <c r="E26" s="69"/>
      <c r="F26" s="72" t="s">
        <v>39</v>
      </c>
      <c r="G26" s="71" t="s">
        <v>153</v>
      </c>
      <c r="H26" s="73">
        <v>103</v>
      </c>
      <c r="I26" s="157">
        <v>3.75</v>
      </c>
      <c r="J26" s="74">
        <f>Table116144914685165768081616224917[[#This Row],[Coefficient]]*Table116144914685165768081616224917[[#This Row],[Reizes Reps]]</f>
        <v>386.25</v>
      </c>
      <c r="K26" s="75"/>
      <c r="L26" s="69"/>
      <c r="M26" s="76"/>
      <c r="N26" s="76"/>
      <c r="O26" s="92" t="s">
        <v>51</v>
      </c>
      <c r="P26" s="92">
        <v>2.25</v>
      </c>
    </row>
    <row r="27" spans="1:16" x14ac:dyDescent="0.3">
      <c r="A27" s="69"/>
      <c r="B27" s="70"/>
      <c r="C27" s="71"/>
      <c r="D27" s="69"/>
      <c r="E27" s="69"/>
      <c r="F27" s="72" t="s">
        <v>40</v>
      </c>
      <c r="G27" s="161" t="s">
        <v>151</v>
      </c>
      <c r="H27" s="73">
        <v>117</v>
      </c>
      <c r="I27" s="157">
        <v>3</v>
      </c>
      <c r="J27" s="74">
        <f>Table116144914685165768081616224917[[#This Row],[Coefficient]]*Table116144914685165768081616224917[[#This Row],[Reizes Reps]]</f>
        <v>351</v>
      </c>
      <c r="K27" s="75"/>
      <c r="L27" s="69"/>
      <c r="M27" s="76"/>
      <c r="N27" s="76"/>
      <c r="O27" s="92" t="s">
        <v>52</v>
      </c>
      <c r="P27" s="92">
        <v>2.5</v>
      </c>
    </row>
    <row r="28" spans="1:16" x14ac:dyDescent="0.3">
      <c r="A28" s="77"/>
      <c r="B28" s="78"/>
      <c r="C28" s="79"/>
      <c r="D28" s="77"/>
      <c r="E28" s="77"/>
      <c r="F28" s="84" t="s">
        <v>41</v>
      </c>
      <c r="G28" s="79"/>
      <c r="H28" s="80"/>
      <c r="I28" s="80"/>
      <c r="J28" s="75">
        <f>J23+J24+J25+J26+J27</f>
        <v>2057.25</v>
      </c>
      <c r="K28" s="81"/>
      <c r="L28" s="77"/>
      <c r="M28" s="82"/>
      <c r="N28" s="82"/>
      <c r="O28" s="92" t="s">
        <v>53</v>
      </c>
      <c r="P28" s="92">
        <v>2.75</v>
      </c>
    </row>
    <row r="29" spans="1:16" x14ac:dyDescent="0.3">
      <c r="A29" s="53"/>
      <c r="B29" s="54"/>
      <c r="C29" s="55" t="s">
        <v>69</v>
      </c>
      <c r="D29" s="55" t="s">
        <v>82</v>
      </c>
      <c r="E29" s="55" t="s">
        <v>91</v>
      </c>
      <c r="F29" s="56" t="s">
        <v>36</v>
      </c>
      <c r="G29" s="55" t="s">
        <v>166</v>
      </c>
      <c r="H29" s="57">
        <v>120</v>
      </c>
      <c r="I29" s="93">
        <v>4</v>
      </c>
      <c r="J29" s="122">
        <f>Table116144914685165768081616224917[[#This Row],[Coefficient]]*Table116144914685165768081616224917[[#This Row],[Reizes Reps]]</f>
        <v>480</v>
      </c>
      <c r="K29" s="131">
        <v>1978</v>
      </c>
      <c r="L29" s="53" t="s">
        <v>139</v>
      </c>
      <c r="M29" s="60"/>
      <c r="N29" s="60"/>
      <c r="O29" s="92" t="s">
        <v>25</v>
      </c>
      <c r="P29" s="92">
        <v>3</v>
      </c>
    </row>
    <row r="30" spans="1:16" x14ac:dyDescent="0.3">
      <c r="A30" s="53"/>
      <c r="B30" s="54"/>
      <c r="C30" s="55"/>
      <c r="D30" s="53"/>
      <c r="E30" s="53"/>
      <c r="F30" s="56" t="s">
        <v>37</v>
      </c>
      <c r="G30" s="55" t="s">
        <v>151</v>
      </c>
      <c r="H30" s="57">
        <v>60</v>
      </c>
      <c r="I30" s="93">
        <v>3</v>
      </c>
      <c r="J30" s="122">
        <f>Table116144914685165768081616224917[[#This Row],[Coefficient]]*Table116144914685165768081616224917[[#This Row],[Reizes Reps]]</f>
        <v>180</v>
      </c>
      <c r="K30" s="59"/>
      <c r="L30" s="53"/>
      <c r="M30" s="60"/>
      <c r="N30" s="60"/>
      <c r="O30" s="92" t="s">
        <v>54</v>
      </c>
      <c r="P30" s="92">
        <v>3.25</v>
      </c>
    </row>
    <row r="31" spans="1:16" x14ac:dyDescent="0.3">
      <c r="A31" s="53"/>
      <c r="B31" s="54"/>
      <c r="C31" s="55"/>
      <c r="D31" s="53"/>
      <c r="E31" s="53"/>
      <c r="F31" s="56" t="s">
        <v>38</v>
      </c>
      <c r="G31" s="55" t="s">
        <v>156</v>
      </c>
      <c r="H31" s="57">
        <v>120</v>
      </c>
      <c r="I31" s="93">
        <v>2.75</v>
      </c>
      <c r="J31" s="122">
        <f>Table116144914685165768081616224917[[#This Row],[Coefficient]]*Table116144914685165768081616224917[[#This Row],[Reizes Reps]]</f>
        <v>330</v>
      </c>
      <c r="K31" s="59"/>
      <c r="L31" s="53"/>
      <c r="M31" s="60"/>
      <c r="N31" s="60"/>
      <c r="O31" s="92" t="s">
        <v>55</v>
      </c>
      <c r="P31" s="92">
        <v>3.5</v>
      </c>
    </row>
    <row r="32" spans="1:16" x14ac:dyDescent="0.3">
      <c r="A32" s="53"/>
      <c r="B32" s="54"/>
      <c r="C32" s="55"/>
      <c r="D32" s="53"/>
      <c r="E32" s="53"/>
      <c r="F32" s="56" t="s">
        <v>39</v>
      </c>
      <c r="G32" s="55" t="s">
        <v>155</v>
      </c>
      <c r="H32" s="57">
        <v>108</v>
      </c>
      <c r="I32" s="93">
        <v>2.5</v>
      </c>
      <c r="J32" s="122">
        <f>Table116144914685165768081616224917[[#This Row],[Coefficient]]*Table116144914685165768081616224917[[#This Row],[Reizes Reps]]</f>
        <v>270</v>
      </c>
      <c r="K32" s="59"/>
      <c r="L32" s="53"/>
      <c r="M32" s="60"/>
      <c r="N32" s="60"/>
      <c r="O32" s="92" t="s">
        <v>56</v>
      </c>
      <c r="P32" s="92">
        <v>3.75</v>
      </c>
    </row>
    <row r="33" spans="1:16" x14ac:dyDescent="0.3">
      <c r="A33" s="53"/>
      <c r="B33" s="54"/>
      <c r="C33" s="55"/>
      <c r="D33" s="53"/>
      <c r="E33" s="53"/>
      <c r="F33" s="56" t="s">
        <v>40</v>
      </c>
      <c r="G33" s="63" t="s">
        <v>155</v>
      </c>
      <c r="H33" s="57">
        <v>120</v>
      </c>
      <c r="I33" s="93">
        <v>2.5</v>
      </c>
      <c r="J33" s="122">
        <f>Table116144914685165768081616224917[[#This Row],[Coefficient]]*Table116144914685165768081616224917[[#This Row],[Reizes Reps]]</f>
        <v>300</v>
      </c>
      <c r="K33" s="59"/>
      <c r="L33" s="53"/>
      <c r="M33" s="60"/>
      <c r="N33" s="60"/>
      <c r="O33" s="92" t="s">
        <v>29</v>
      </c>
      <c r="P33" s="92">
        <v>4</v>
      </c>
    </row>
    <row r="34" spans="1:16" x14ac:dyDescent="0.3">
      <c r="A34" s="77"/>
      <c r="B34" s="78"/>
      <c r="C34" s="79"/>
      <c r="D34" s="77"/>
      <c r="E34" s="77"/>
      <c r="F34" s="123" t="s">
        <v>41</v>
      </c>
      <c r="G34" s="79"/>
      <c r="H34" s="80"/>
      <c r="I34" s="80"/>
      <c r="J34" s="59">
        <f>J29+J30+J31+J32+J33</f>
        <v>1560</v>
      </c>
      <c r="K34" s="81"/>
      <c r="L34" s="77"/>
      <c r="M34" s="82"/>
      <c r="N34" s="82"/>
      <c r="O34" s="92" t="s">
        <v>57</v>
      </c>
      <c r="P34" s="92">
        <v>4.25</v>
      </c>
    </row>
    <row r="35" spans="1:16" x14ac:dyDescent="0.3">
      <c r="A35" s="213"/>
      <c r="B35" s="219"/>
      <c r="C35" s="213" t="s">
        <v>69</v>
      </c>
      <c r="D35" s="213" t="s">
        <v>82</v>
      </c>
      <c r="E35" s="213" t="s">
        <v>92</v>
      </c>
      <c r="F35" s="214" t="s">
        <v>36</v>
      </c>
      <c r="G35" s="213"/>
      <c r="H35" s="220"/>
      <c r="I35" s="216" t="e">
        <f>VLOOKUP(Table116144914685165768081616224917[[#This Row],[Svarbumbas svars
KB weight]],O18:P40,2,FALSE)</f>
        <v>#N/A</v>
      </c>
      <c r="J35" s="221" t="e">
        <f>Table116144914685165768081616224917[[#This Row],[Coefficient]]*Table116144914685165768081616224917[[#This Row],[Reizes Reps]]</f>
        <v>#N/A</v>
      </c>
      <c r="K35" s="221">
        <v>1981</v>
      </c>
      <c r="L35" s="213"/>
      <c r="M35" s="222"/>
      <c r="N35" s="218"/>
      <c r="O35" s="92" t="s">
        <v>21</v>
      </c>
      <c r="P35" s="92">
        <v>4.5</v>
      </c>
    </row>
    <row r="36" spans="1:16" x14ac:dyDescent="0.3">
      <c r="A36" s="71"/>
      <c r="B36" s="167"/>
      <c r="C36" s="71"/>
      <c r="D36" s="71"/>
      <c r="E36" s="71"/>
      <c r="F36" s="72" t="s">
        <v>37</v>
      </c>
      <c r="G36" s="71"/>
      <c r="H36" s="168"/>
      <c r="I36" s="157" t="e">
        <f>VLOOKUP(Table116144914685165768081616224917[[#This Row],[Svarbumbas svars
KB weight]],O18:P40,2,FALSE)</f>
        <v>#N/A</v>
      </c>
      <c r="J36" s="150" t="e">
        <f>Table116144914685165768081616224917[[#This Row],[Coefficient]]*Table116144914685165768081616224917[[#This Row],[Reizes Reps]]</f>
        <v>#N/A</v>
      </c>
      <c r="K36" s="74"/>
      <c r="L36" s="71"/>
      <c r="M36" s="170"/>
      <c r="N36" s="76"/>
      <c r="O36" s="92" t="s">
        <v>59</v>
      </c>
      <c r="P36" s="92">
        <v>5</v>
      </c>
    </row>
    <row r="37" spans="1:16" x14ac:dyDescent="0.3">
      <c r="A37" s="71"/>
      <c r="B37" s="167"/>
      <c r="C37" s="71"/>
      <c r="D37" s="71"/>
      <c r="E37" s="71"/>
      <c r="F37" s="72" t="s">
        <v>38</v>
      </c>
      <c r="G37" s="71"/>
      <c r="H37" s="168"/>
      <c r="I37" s="157" t="e">
        <f>VLOOKUP(Table116144914685165768081616224917[[#This Row],[Svarbumbas svars
KB weight]],O18:P40,2,FALSE)</f>
        <v>#N/A</v>
      </c>
      <c r="J37" s="150" t="e">
        <f>Table116144914685165768081616224917[[#This Row],[Coefficient]]*Table116144914685165768081616224917[[#This Row],[Reizes Reps]]</f>
        <v>#N/A</v>
      </c>
      <c r="K37" s="74"/>
      <c r="L37" s="71"/>
      <c r="M37" s="170"/>
      <c r="N37" s="76"/>
      <c r="O37" s="92" t="s">
        <v>60</v>
      </c>
      <c r="P37" s="92">
        <v>5.25</v>
      </c>
    </row>
    <row r="38" spans="1:16" x14ac:dyDescent="0.3">
      <c r="A38" s="71"/>
      <c r="B38" s="167"/>
      <c r="C38" s="71"/>
      <c r="D38" s="71"/>
      <c r="E38" s="71"/>
      <c r="F38" s="72" t="s">
        <v>39</v>
      </c>
      <c r="G38" s="71"/>
      <c r="H38" s="168"/>
      <c r="I38" s="157" t="e">
        <f>VLOOKUP(Table116144914685165768081616224917[[#This Row],[Svarbumbas svars
KB weight]],O18:P40,2,FALSE)</f>
        <v>#N/A</v>
      </c>
      <c r="J38" s="150" t="e">
        <f>Table116144914685165768081616224917[[#This Row],[Coefficient]]*Table116144914685165768081616224917[[#This Row],[Reizes Reps]]</f>
        <v>#N/A</v>
      </c>
      <c r="K38" s="74"/>
      <c r="L38" s="71"/>
      <c r="M38" s="170"/>
      <c r="N38" s="76"/>
      <c r="O38" s="92" t="s">
        <v>61</v>
      </c>
      <c r="P38" s="92">
        <v>5.5</v>
      </c>
    </row>
    <row r="39" spans="1:16" x14ac:dyDescent="0.3">
      <c r="A39" s="71"/>
      <c r="B39" s="167"/>
      <c r="C39" s="71"/>
      <c r="D39" s="71"/>
      <c r="E39" s="71"/>
      <c r="F39" s="72" t="s">
        <v>40</v>
      </c>
      <c r="G39" s="161"/>
      <c r="H39" s="168"/>
      <c r="I39" s="157" t="e">
        <f>VLOOKUP(Table116144914685165768081616224917[[#This Row],[Svarbumbas svars
KB weight]],O18:P41,2,FALSE)</f>
        <v>#N/A</v>
      </c>
      <c r="J39" s="150" t="e">
        <f>Table116144914685165768081616224917[[#This Row],[Coefficient]]*Table116144914685165768081616224917[[#This Row],[Reizes Reps]]</f>
        <v>#N/A</v>
      </c>
      <c r="K39" s="74"/>
      <c r="L39" s="71"/>
      <c r="M39" s="170"/>
      <c r="N39" s="76"/>
      <c r="O39" s="92" t="s">
        <v>63</v>
      </c>
      <c r="P39" s="92">
        <v>5.75</v>
      </c>
    </row>
    <row r="40" spans="1:16" ht="13.2" customHeight="1" x14ac:dyDescent="0.3">
      <c r="A40" s="77"/>
      <c r="B40" s="78"/>
      <c r="C40" s="79"/>
      <c r="D40" s="77"/>
      <c r="E40" s="77"/>
      <c r="F40" s="84" t="s">
        <v>41</v>
      </c>
      <c r="G40" s="79"/>
      <c r="H40" s="80"/>
      <c r="I40" s="80"/>
      <c r="J40" s="75" t="e">
        <f>J35+J36+J37+J38+J39</f>
        <v>#N/A</v>
      </c>
      <c r="K40" s="81"/>
      <c r="L40" s="77"/>
      <c r="M40" s="82"/>
      <c r="N40" s="82"/>
      <c r="O40" s="92" t="s">
        <v>62</v>
      </c>
      <c r="P40" s="92">
        <v>6</v>
      </c>
    </row>
    <row r="41" spans="1:16" x14ac:dyDescent="0.3">
      <c r="A41" s="55"/>
      <c r="B41" s="143"/>
      <c r="C41" s="55" t="s">
        <v>69</v>
      </c>
      <c r="D41" s="55" t="s">
        <v>82</v>
      </c>
      <c r="E41" s="55" t="s">
        <v>93</v>
      </c>
      <c r="F41" s="56" t="s">
        <v>36</v>
      </c>
      <c r="G41" s="55" t="s">
        <v>168</v>
      </c>
      <c r="H41" s="144">
        <v>120</v>
      </c>
      <c r="I41" s="93">
        <v>4.25</v>
      </c>
      <c r="J41" s="146">
        <f>Table116144914685165768081616224917[[#This Row],[Coefficient]]*Table116144914685165768081616224917[[#This Row],[Reizes Reps]]</f>
        <v>510</v>
      </c>
      <c r="K41" s="146">
        <v>1982</v>
      </c>
      <c r="L41" s="55" t="s">
        <v>137</v>
      </c>
      <c r="M41" s="147"/>
      <c r="N41" s="60"/>
    </row>
    <row r="42" spans="1:16" x14ac:dyDescent="0.3">
      <c r="A42" s="55"/>
      <c r="B42" s="143"/>
      <c r="C42" s="55"/>
      <c r="D42" s="55"/>
      <c r="E42" s="55"/>
      <c r="F42" s="56" t="s">
        <v>37</v>
      </c>
      <c r="G42" s="55" t="s">
        <v>151</v>
      </c>
      <c r="H42" s="144">
        <v>60</v>
      </c>
      <c r="I42" s="93">
        <v>3</v>
      </c>
      <c r="J42" s="146">
        <f>Table116144914685165768081616224917[[#This Row],[Coefficient]]*Table116144914685165768081616224917[[#This Row],[Reizes Reps]]</f>
        <v>180</v>
      </c>
      <c r="K42" s="122"/>
      <c r="L42" s="55"/>
      <c r="M42" s="147"/>
      <c r="N42" s="60"/>
    </row>
    <row r="43" spans="1:16" x14ac:dyDescent="0.3">
      <c r="A43" s="55"/>
      <c r="B43" s="143"/>
      <c r="C43" s="55"/>
      <c r="D43" s="55"/>
      <c r="E43" s="55"/>
      <c r="F43" s="56" t="s">
        <v>38</v>
      </c>
      <c r="G43" s="55" t="s">
        <v>151</v>
      </c>
      <c r="H43" s="144">
        <v>120</v>
      </c>
      <c r="I43" s="93">
        <v>3</v>
      </c>
      <c r="J43" s="146">
        <f>Table116144914685165768081616224917[[#This Row],[Coefficient]]*Table116144914685165768081616224917[[#This Row],[Reizes Reps]]</f>
        <v>360</v>
      </c>
      <c r="K43" s="122"/>
      <c r="L43" s="55"/>
      <c r="M43" s="147"/>
      <c r="N43" s="60"/>
    </row>
    <row r="44" spans="1:16" x14ac:dyDescent="0.3">
      <c r="A44" s="55"/>
      <c r="B44" s="143"/>
      <c r="C44" s="55"/>
      <c r="D44" s="55"/>
      <c r="E44" s="55"/>
      <c r="F44" s="56" t="s">
        <v>39</v>
      </c>
      <c r="G44" s="55" t="s">
        <v>155</v>
      </c>
      <c r="H44" s="144">
        <v>108</v>
      </c>
      <c r="I44" s="93">
        <v>2.5</v>
      </c>
      <c r="J44" s="146">
        <f>Table116144914685165768081616224917[[#This Row],[Coefficient]]*Table116144914685165768081616224917[[#This Row],[Reizes Reps]]</f>
        <v>270</v>
      </c>
      <c r="K44" s="122"/>
      <c r="L44" s="55"/>
      <c r="M44" s="147"/>
      <c r="N44" s="60"/>
    </row>
    <row r="45" spans="1:16" x14ac:dyDescent="0.3">
      <c r="A45" s="55"/>
      <c r="B45" s="143"/>
      <c r="C45" s="55"/>
      <c r="D45" s="55"/>
      <c r="E45" s="55"/>
      <c r="F45" s="56" t="s">
        <v>40</v>
      </c>
      <c r="G45" s="63" t="s">
        <v>151</v>
      </c>
      <c r="H45" s="144">
        <v>120</v>
      </c>
      <c r="I45" s="93">
        <v>3</v>
      </c>
      <c r="J45" s="146">
        <f>Table116144914685165768081616224917[[#This Row],[Coefficient]]*Table116144914685165768081616224917[[#This Row],[Reizes Reps]]</f>
        <v>360</v>
      </c>
      <c r="K45" s="122"/>
      <c r="L45" s="55"/>
      <c r="M45" s="147"/>
      <c r="N45" s="60"/>
    </row>
    <row r="46" spans="1:16" x14ac:dyDescent="0.3">
      <c r="A46" s="77"/>
      <c r="B46" s="78"/>
      <c r="C46" s="79"/>
      <c r="D46" s="77"/>
      <c r="E46" s="77"/>
      <c r="F46" s="123" t="s">
        <v>41</v>
      </c>
      <c r="G46" s="79"/>
      <c r="H46" s="80"/>
      <c r="I46" s="80"/>
      <c r="J46" s="59">
        <f>J41+J42+J43+J44+J45</f>
        <v>1680</v>
      </c>
      <c r="K46" s="81"/>
      <c r="L46" s="77"/>
      <c r="M46" s="82"/>
      <c r="N46" s="82"/>
    </row>
    <row r="47" spans="1:16" x14ac:dyDescent="0.3">
      <c r="A47" s="71"/>
      <c r="B47" s="167"/>
      <c r="C47" s="71" t="s">
        <v>69</v>
      </c>
      <c r="D47" s="71" t="s">
        <v>82</v>
      </c>
      <c r="E47" s="71" t="s">
        <v>142</v>
      </c>
      <c r="F47" s="72" t="s">
        <v>36</v>
      </c>
      <c r="G47" s="71" t="s">
        <v>150</v>
      </c>
      <c r="H47" s="168">
        <v>120</v>
      </c>
      <c r="I47" s="157">
        <v>5</v>
      </c>
      <c r="J47" s="150">
        <f>Table116144914685165768081616224917[[#This Row],[Coefficient]]*Table116144914685165768081616224917[[#This Row],[Reizes Reps]]</f>
        <v>600</v>
      </c>
      <c r="K47" s="150">
        <v>1978</v>
      </c>
      <c r="L47" s="71" t="s">
        <v>141</v>
      </c>
      <c r="M47" s="170"/>
      <c r="N47" s="170"/>
    </row>
    <row r="48" spans="1:16" x14ac:dyDescent="0.3">
      <c r="A48" s="71"/>
      <c r="B48" s="167"/>
      <c r="C48" s="71"/>
      <c r="D48" s="71"/>
      <c r="E48" s="71"/>
      <c r="F48" s="72" t="s">
        <v>37</v>
      </c>
      <c r="G48" s="71" t="s">
        <v>165</v>
      </c>
      <c r="H48" s="168">
        <v>60</v>
      </c>
      <c r="I48" s="157">
        <v>3.25</v>
      </c>
      <c r="J48" s="150">
        <f>Table116144914685165768081616224917[[#This Row],[Coefficient]]*Table116144914685165768081616224917[[#This Row],[Reizes Reps]]</f>
        <v>195</v>
      </c>
      <c r="K48" s="74"/>
      <c r="L48" s="71"/>
      <c r="M48" s="170"/>
      <c r="N48" s="170"/>
    </row>
    <row r="49" spans="1:14" x14ac:dyDescent="0.3">
      <c r="A49" s="71"/>
      <c r="B49" s="167"/>
      <c r="C49" s="71"/>
      <c r="D49" s="71"/>
      <c r="E49" s="71"/>
      <c r="F49" s="72" t="s">
        <v>38</v>
      </c>
      <c r="G49" s="55" t="s">
        <v>151</v>
      </c>
      <c r="H49" s="168">
        <v>120</v>
      </c>
      <c r="I49" s="157">
        <v>3</v>
      </c>
      <c r="J49" s="150">
        <f>Table116144914685165768081616224917[[#This Row],[Coefficient]]*Table116144914685165768081616224917[[#This Row],[Reizes Reps]]</f>
        <v>360</v>
      </c>
      <c r="K49" s="74"/>
      <c r="L49" s="71"/>
      <c r="M49" s="170"/>
      <c r="N49" s="170"/>
    </row>
    <row r="50" spans="1:14" x14ac:dyDescent="0.3">
      <c r="A50" s="71"/>
      <c r="B50" s="167"/>
      <c r="C50" s="71"/>
      <c r="D50" s="71"/>
      <c r="E50" s="71"/>
      <c r="F50" s="72" t="s">
        <v>39</v>
      </c>
      <c r="G50" s="71" t="s">
        <v>151</v>
      </c>
      <c r="H50" s="168">
        <v>108</v>
      </c>
      <c r="I50" s="157">
        <v>3</v>
      </c>
      <c r="J50" s="150">
        <f>Table116144914685165768081616224917[[#This Row],[Coefficient]]*Table116144914685165768081616224917[[#This Row],[Reizes Reps]]</f>
        <v>324</v>
      </c>
      <c r="K50" s="74"/>
      <c r="L50" s="71"/>
      <c r="M50" s="170"/>
      <c r="N50" s="170"/>
    </row>
    <row r="51" spans="1:14" x14ac:dyDescent="0.3">
      <c r="A51" s="71"/>
      <c r="B51" s="167"/>
      <c r="C51" s="71"/>
      <c r="D51" s="71"/>
      <c r="E51" s="71"/>
      <c r="F51" s="72" t="s">
        <v>40</v>
      </c>
      <c r="G51" s="161" t="s">
        <v>151</v>
      </c>
      <c r="H51" s="168">
        <v>120</v>
      </c>
      <c r="I51" s="157">
        <v>3</v>
      </c>
      <c r="J51" s="150">
        <f>Table116144914685165768081616224917[[#This Row],[Coefficient]]*Table116144914685165768081616224917[[#This Row],[Reizes Reps]]</f>
        <v>360</v>
      </c>
      <c r="K51" s="74"/>
      <c r="L51" s="71"/>
      <c r="M51" s="170"/>
      <c r="N51" s="170"/>
    </row>
    <row r="52" spans="1:14" x14ac:dyDescent="0.3">
      <c r="A52" s="77"/>
      <c r="B52" s="78"/>
      <c r="C52" s="79"/>
      <c r="D52" s="77"/>
      <c r="E52" s="77"/>
      <c r="F52" s="84" t="s">
        <v>41</v>
      </c>
      <c r="G52" s="79"/>
      <c r="H52" s="80"/>
      <c r="I52" s="80"/>
      <c r="J52" s="75">
        <f>J47+J48+J49+J50+J51</f>
        <v>1839</v>
      </c>
      <c r="K52" s="81"/>
      <c r="L52" s="77"/>
      <c r="M52" s="82"/>
      <c r="N52" s="82"/>
    </row>
    <row r="53" spans="1:14" x14ac:dyDescent="0.3">
      <c r="A53" s="71"/>
      <c r="B53" s="167"/>
      <c r="C53" s="71" t="s">
        <v>69</v>
      </c>
      <c r="D53" s="71" t="s">
        <v>74</v>
      </c>
      <c r="E53" s="71" t="s">
        <v>122</v>
      </c>
      <c r="F53" s="72" t="s">
        <v>36</v>
      </c>
      <c r="G53" s="71" t="s">
        <v>155</v>
      </c>
      <c r="H53" s="168">
        <v>120</v>
      </c>
      <c r="I53" s="157">
        <v>2.5</v>
      </c>
      <c r="J53" s="150">
        <f>Table116144914685165768081616224917[[#This Row],[Coefficient]]*Table116144914685165768081616224917[[#This Row],[Reizes Reps]]</f>
        <v>300</v>
      </c>
      <c r="K53" s="150">
        <v>1976</v>
      </c>
      <c r="L53" s="71" t="s">
        <v>134</v>
      </c>
      <c r="M53" s="170"/>
      <c r="N53" s="170"/>
    </row>
    <row r="54" spans="1:14" x14ac:dyDescent="0.3">
      <c r="A54" s="71"/>
      <c r="B54" s="167"/>
      <c r="C54" s="71"/>
      <c r="D54" s="71"/>
      <c r="E54" s="71"/>
      <c r="F54" s="72" t="s">
        <v>37</v>
      </c>
      <c r="G54" s="71" t="s">
        <v>164</v>
      </c>
      <c r="H54" s="168">
        <v>60</v>
      </c>
      <c r="I54" s="157">
        <v>2</v>
      </c>
      <c r="J54" s="150">
        <f>Table116144914685165768081616224917[[#This Row],[Coefficient]]*Table116144914685165768081616224917[[#This Row],[Reizes Reps]]</f>
        <v>120</v>
      </c>
      <c r="K54" s="74"/>
      <c r="L54" s="71"/>
      <c r="M54" s="170"/>
      <c r="N54" s="170"/>
    </row>
    <row r="55" spans="1:14" x14ac:dyDescent="0.3">
      <c r="A55" s="71"/>
      <c r="B55" s="167"/>
      <c r="C55" s="71"/>
      <c r="D55" s="71"/>
      <c r="E55" s="71"/>
      <c r="F55" s="72" t="s">
        <v>38</v>
      </c>
      <c r="G55" s="71" t="s">
        <v>164</v>
      </c>
      <c r="H55" s="168">
        <v>120</v>
      </c>
      <c r="I55" s="157">
        <v>2</v>
      </c>
      <c r="J55" s="150">
        <f>Table116144914685165768081616224917[[#This Row],[Coefficient]]*Table116144914685165768081616224917[[#This Row],[Reizes Reps]]</f>
        <v>240</v>
      </c>
      <c r="K55" s="74"/>
      <c r="L55" s="71"/>
      <c r="M55" s="170"/>
      <c r="N55" s="170"/>
    </row>
    <row r="56" spans="1:14" x14ac:dyDescent="0.3">
      <c r="A56" s="71"/>
      <c r="B56" s="167"/>
      <c r="C56" s="71"/>
      <c r="D56" s="71"/>
      <c r="E56" s="71"/>
      <c r="F56" s="72" t="s">
        <v>39</v>
      </c>
      <c r="G56" s="71" t="s">
        <v>164</v>
      </c>
      <c r="H56" s="168">
        <v>107</v>
      </c>
      <c r="I56" s="157">
        <v>2</v>
      </c>
      <c r="J56" s="150">
        <f>Table116144914685165768081616224917[[#This Row],[Coefficient]]*Table116144914685165768081616224917[[#This Row],[Reizes Reps]]</f>
        <v>214</v>
      </c>
      <c r="K56" s="74"/>
      <c r="L56" s="71"/>
      <c r="M56" s="170"/>
      <c r="N56" s="170"/>
    </row>
    <row r="57" spans="1:14" x14ac:dyDescent="0.3">
      <c r="A57" s="71"/>
      <c r="B57" s="167"/>
      <c r="C57" s="71"/>
      <c r="D57" s="71"/>
      <c r="E57" s="71"/>
      <c r="F57" s="72" t="s">
        <v>40</v>
      </c>
      <c r="G57" s="161" t="s">
        <v>164</v>
      </c>
      <c r="H57" s="168">
        <v>103</v>
      </c>
      <c r="I57" s="157">
        <v>2</v>
      </c>
      <c r="J57" s="150">
        <f>Table116144914685165768081616224917[[#This Row],[Coefficient]]*Table116144914685165768081616224917[[#This Row],[Reizes Reps]]</f>
        <v>206</v>
      </c>
      <c r="K57" s="74"/>
      <c r="L57" s="71"/>
      <c r="M57" s="170"/>
      <c r="N57" s="170"/>
    </row>
    <row r="58" spans="1:14" x14ac:dyDescent="0.3">
      <c r="A58" s="77"/>
      <c r="B58" s="78"/>
      <c r="C58" s="79"/>
      <c r="D58" s="77"/>
      <c r="E58" s="77"/>
      <c r="F58" s="84" t="s">
        <v>41</v>
      </c>
      <c r="G58" s="79"/>
      <c r="H58" s="80"/>
      <c r="I58" s="80"/>
      <c r="J58" s="75">
        <f>J53+J54+J55+J56+J57</f>
        <v>1080</v>
      </c>
      <c r="K58" s="81"/>
      <c r="L58" s="77"/>
      <c r="M58" s="82"/>
      <c r="N58" s="82"/>
    </row>
    <row r="59" spans="1:14" x14ac:dyDescent="0.3">
      <c r="A59" s="71"/>
      <c r="B59" s="167"/>
      <c r="C59" s="71" t="s">
        <v>69</v>
      </c>
      <c r="D59" s="71" t="s">
        <v>74</v>
      </c>
      <c r="E59" s="71" t="s">
        <v>124</v>
      </c>
      <c r="F59" s="72" t="s">
        <v>36</v>
      </c>
      <c r="G59" s="71" t="s">
        <v>151</v>
      </c>
      <c r="H59" s="168">
        <v>120</v>
      </c>
      <c r="I59" s="157">
        <v>3</v>
      </c>
      <c r="J59" s="150">
        <f>Table116144914685165768081616224917[[#This Row],[Coefficient]]*Table116144914685165768081616224917[[#This Row],[Reizes Reps]]</f>
        <v>360</v>
      </c>
      <c r="K59" s="150">
        <v>1969</v>
      </c>
      <c r="L59" s="71" t="s">
        <v>147</v>
      </c>
      <c r="M59" s="170"/>
      <c r="N59" s="170"/>
    </row>
    <row r="60" spans="1:14" x14ac:dyDescent="0.3">
      <c r="A60" s="71"/>
      <c r="B60" s="167"/>
      <c r="C60" s="71"/>
      <c r="D60" s="71"/>
      <c r="E60" s="71"/>
      <c r="F60" s="72" t="s">
        <v>37</v>
      </c>
      <c r="G60" s="71" t="s">
        <v>155</v>
      </c>
      <c r="H60" s="168">
        <v>60</v>
      </c>
      <c r="I60" s="157">
        <v>2.5</v>
      </c>
      <c r="J60" s="150">
        <f>Table116144914685165768081616224917[[#This Row],[Coefficient]]*Table116144914685165768081616224917[[#This Row],[Reizes Reps]]</f>
        <v>150</v>
      </c>
      <c r="K60" s="74"/>
      <c r="L60" s="71"/>
      <c r="M60" s="170"/>
      <c r="N60" s="170"/>
    </row>
    <row r="61" spans="1:14" x14ac:dyDescent="0.3">
      <c r="A61" s="71"/>
      <c r="B61" s="167"/>
      <c r="C61" s="71"/>
      <c r="D61" s="71"/>
      <c r="E61" s="71"/>
      <c r="F61" s="72" t="s">
        <v>38</v>
      </c>
      <c r="G61" s="71" t="s">
        <v>155</v>
      </c>
      <c r="H61" s="168">
        <v>109</v>
      </c>
      <c r="I61" s="157">
        <v>2.5</v>
      </c>
      <c r="J61" s="150">
        <f>Table116144914685165768081616224917[[#This Row],[Coefficient]]*Table116144914685165768081616224917[[#This Row],[Reizes Reps]]</f>
        <v>272.5</v>
      </c>
      <c r="K61" s="74"/>
      <c r="L61" s="71"/>
      <c r="M61" s="170"/>
      <c r="N61" s="170"/>
    </row>
    <row r="62" spans="1:14" x14ac:dyDescent="0.3">
      <c r="A62" s="71"/>
      <c r="B62" s="167"/>
      <c r="C62" s="71"/>
      <c r="D62" s="71"/>
      <c r="E62" s="71"/>
      <c r="F62" s="72" t="s">
        <v>39</v>
      </c>
      <c r="G62" s="71" t="s">
        <v>156</v>
      </c>
      <c r="H62" s="168">
        <v>28</v>
      </c>
      <c r="I62" s="157">
        <v>2.75</v>
      </c>
      <c r="J62" s="150">
        <f>Table116144914685165768081616224917[[#This Row],[Coefficient]]*Table116144914685165768081616224917[[#This Row],[Reizes Reps]]</f>
        <v>77</v>
      </c>
      <c r="K62" s="74"/>
      <c r="L62" s="71"/>
      <c r="M62" s="170"/>
      <c r="N62" s="170"/>
    </row>
    <row r="63" spans="1:14" x14ac:dyDescent="0.3">
      <c r="A63" s="71"/>
      <c r="B63" s="167"/>
      <c r="C63" s="71"/>
      <c r="D63" s="71"/>
      <c r="E63" s="71"/>
      <c r="F63" s="72" t="s">
        <v>40</v>
      </c>
      <c r="G63" s="161" t="s">
        <v>157</v>
      </c>
      <c r="H63" s="168">
        <v>39</v>
      </c>
      <c r="I63" s="157">
        <v>2.25</v>
      </c>
      <c r="J63" s="150">
        <f>Table116144914685165768081616224917[[#This Row],[Coefficient]]*Table116144914685165768081616224917[[#This Row],[Reizes Reps]]</f>
        <v>87.75</v>
      </c>
      <c r="K63" s="74"/>
      <c r="L63" s="71"/>
      <c r="M63" s="170"/>
      <c r="N63" s="170"/>
    </row>
    <row r="64" spans="1:14" x14ac:dyDescent="0.3">
      <c r="A64" s="20"/>
      <c r="B64" s="45"/>
      <c r="C64" s="17"/>
      <c r="D64" s="20"/>
      <c r="E64" s="20"/>
      <c r="F64" s="17"/>
      <c r="G64" s="17"/>
      <c r="H64" s="23"/>
      <c r="I64" s="224"/>
      <c r="J64" s="225">
        <f>360+150+273+77</f>
        <v>860</v>
      </c>
      <c r="K64" s="21"/>
      <c r="L64" s="209"/>
      <c r="M64" s="22"/>
      <c r="N64" s="223"/>
    </row>
    <row r="65" spans="1:14" x14ac:dyDescent="0.3">
      <c r="A65" s="107" t="s">
        <v>97</v>
      </c>
      <c r="B65" s="108"/>
      <c r="C65" s="108"/>
      <c r="D65" s="109"/>
      <c r="E65" s="109"/>
      <c r="F65" s="110"/>
      <c r="G65" s="109"/>
      <c r="H65" s="111"/>
      <c r="I65" s="112"/>
      <c r="J65" s="113">
        <v>88</v>
      </c>
      <c r="K65" s="114"/>
      <c r="L65" s="115"/>
      <c r="M65" s="115"/>
      <c r="N65" s="156"/>
    </row>
    <row r="66" spans="1:14" x14ac:dyDescent="0.3">
      <c r="A66" s="63"/>
      <c r="B66" s="175"/>
      <c r="C66" s="63" t="s">
        <v>69</v>
      </c>
      <c r="D66" s="63" t="s">
        <v>98</v>
      </c>
      <c r="E66" s="63" t="s">
        <v>96</v>
      </c>
      <c r="F66" s="56" t="s">
        <v>36</v>
      </c>
      <c r="G66" s="55" t="s">
        <v>156</v>
      </c>
      <c r="H66" s="176">
        <v>120</v>
      </c>
      <c r="I66" s="93">
        <v>2.75</v>
      </c>
      <c r="J66" s="148">
        <f>Table116144914685165768081616224917[[#This Row],[Coefficient]]*Table116144914685165768081616224917[[#This Row],[Reizes Reps]]</f>
        <v>330</v>
      </c>
      <c r="K66" s="148">
        <v>1952</v>
      </c>
      <c r="L66" s="63" t="s">
        <v>144</v>
      </c>
      <c r="M66" s="177"/>
      <c r="N66" s="147"/>
    </row>
    <row r="67" spans="1:14" x14ac:dyDescent="0.3">
      <c r="A67" s="55"/>
      <c r="B67" s="143"/>
      <c r="C67" s="55"/>
      <c r="D67" s="55"/>
      <c r="E67" s="55"/>
      <c r="F67" s="56" t="s">
        <v>37</v>
      </c>
      <c r="G67" s="55" t="s">
        <v>164</v>
      </c>
      <c r="H67" s="144">
        <v>60</v>
      </c>
      <c r="I67" s="93">
        <v>2</v>
      </c>
      <c r="J67" s="148">
        <f>Table116144914685165768081616224917[[#This Row],[Coefficient]]*Table116144914685165768081616224917[[#This Row],[Reizes Reps]]</f>
        <v>120</v>
      </c>
      <c r="K67" s="122"/>
      <c r="L67" s="55"/>
      <c r="M67" s="147"/>
      <c r="N67" s="147"/>
    </row>
    <row r="68" spans="1:14" x14ac:dyDescent="0.3">
      <c r="A68" s="55"/>
      <c r="B68" s="143"/>
      <c r="C68" s="55"/>
      <c r="D68" s="55"/>
      <c r="E68" s="55"/>
      <c r="F68" s="56" t="s">
        <v>38</v>
      </c>
      <c r="G68" s="55" t="s">
        <v>164</v>
      </c>
      <c r="H68" s="144">
        <v>110</v>
      </c>
      <c r="I68" s="93">
        <v>2</v>
      </c>
      <c r="J68" s="148">
        <f>Table116144914685165768081616224917[[#This Row],[Coefficient]]*Table116144914685165768081616224917[[#This Row],[Reizes Reps]]</f>
        <v>220</v>
      </c>
      <c r="K68" s="122"/>
      <c r="L68" s="55"/>
      <c r="M68" s="147"/>
      <c r="N68" s="147"/>
    </row>
    <row r="69" spans="1:14" x14ac:dyDescent="0.3">
      <c r="A69" s="55"/>
      <c r="B69" s="143"/>
      <c r="C69" s="55"/>
      <c r="D69" s="55"/>
      <c r="E69" s="55"/>
      <c r="F69" s="56" t="s">
        <v>39</v>
      </c>
      <c r="G69" s="55" t="s">
        <v>164</v>
      </c>
      <c r="H69" s="144">
        <v>75</v>
      </c>
      <c r="I69" s="93">
        <v>2</v>
      </c>
      <c r="J69" s="148">
        <f>Table116144914685165768081616224917[[#This Row],[Coefficient]]*Table116144914685165768081616224917[[#This Row],[Reizes Reps]]</f>
        <v>150</v>
      </c>
      <c r="K69" s="122"/>
      <c r="L69" s="55"/>
      <c r="M69" s="147"/>
      <c r="N69" s="147"/>
    </row>
    <row r="70" spans="1:14" x14ac:dyDescent="0.3">
      <c r="A70" s="55"/>
      <c r="B70" s="143"/>
      <c r="C70" s="55"/>
      <c r="D70" s="55"/>
      <c r="E70" s="55"/>
      <c r="F70" s="56" t="s">
        <v>40</v>
      </c>
      <c r="G70" s="63" t="s">
        <v>152</v>
      </c>
      <c r="H70" s="144">
        <v>120</v>
      </c>
      <c r="I70" s="93">
        <v>1.5</v>
      </c>
      <c r="J70" s="148">
        <f>Table116144914685165768081616224917[[#This Row],[Coefficient]]*Table116144914685165768081616224917[[#This Row],[Reizes Reps]]</f>
        <v>180</v>
      </c>
      <c r="K70" s="122"/>
      <c r="L70" s="55"/>
      <c r="M70" s="147"/>
      <c r="N70" s="147"/>
    </row>
    <row r="71" spans="1:14" x14ac:dyDescent="0.3">
      <c r="A71" s="81"/>
      <c r="B71" s="81"/>
      <c r="C71" s="81"/>
      <c r="D71" s="81"/>
      <c r="E71" s="81"/>
      <c r="F71" s="123" t="s">
        <v>41</v>
      </c>
      <c r="G71" s="79"/>
      <c r="H71" s="80"/>
      <c r="I71" s="79"/>
      <c r="J71" s="148">
        <f>J66+J67+J68+J69+J70</f>
        <v>1000</v>
      </c>
      <c r="K71" s="81"/>
      <c r="L71" s="81"/>
      <c r="M71" s="81"/>
      <c r="N71" s="81"/>
    </row>
    <row r="72" spans="1:14" x14ac:dyDescent="0.3">
      <c r="A72" s="71"/>
      <c r="B72" s="167"/>
      <c r="C72" s="71" t="s">
        <v>69</v>
      </c>
      <c r="D72" s="71" t="s">
        <v>74</v>
      </c>
      <c r="E72" s="71" t="s">
        <v>99</v>
      </c>
      <c r="F72" s="72" t="s">
        <v>36</v>
      </c>
      <c r="G72" s="71" t="s">
        <v>157</v>
      </c>
      <c r="H72" s="168">
        <v>120</v>
      </c>
      <c r="I72" s="157">
        <v>2.25</v>
      </c>
      <c r="J72" s="172">
        <f>Table116144914685165768081616224917[[#This Row],[Coefficient]]*Table116144914685165768081616224917[[#This Row],[Reizes Reps]]</f>
        <v>270</v>
      </c>
      <c r="K72" s="150">
        <v>1950</v>
      </c>
      <c r="L72" s="71" t="s">
        <v>132</v>
      </c>
      <c r="M72" s="170"/>
      <c r="N72" s="170"/>
    </row>
    <row r="73" spans="1:14" x14ac:dyDescent="0.3">
      <c r="A73" s="71"/>
      <c r="B73" s="167"/>
      <c r="C73" s="71"/>
      <c r="D73" s="71"/>
      <c r="E73" s="71"/>
      <c r="F73" s="72" t="s">
        <v>37</v>
      </c>
      <c r="G73" s="71" t="s">
        <v>164</v>
      </c>
      <c r="H73" s="168">
        <v>60</v>
      </c>
      <c r="I73" s="157">
        <v>2</v>
      </c>
      <c r="J73" s="172">
        <f>Table116144914685165768081616224917[[#This Row],[Coefficient]]*Table116144914685165768081616224917[[#This Row],[Reizes Reps]]</f>
        <v>120</v>
      </c>
      <c r="K73" s="74"/>
      <c r="L73" s="71"/>
      <c r="M73" s="170"/>
      <c r="N73" s="170"/>
    </row>
    <row r="74" spans="1:14" x14ac:dyDescent="0.3">
      <c r="A74" s="71"/>
      <c r="B74" s="167"/>
      <c r="C74" s="71"/>
      <c r="D74" s="71"/>
      <c r="E74" s="71"/>
      <c r="F74" s="72" t="s">
        <v>38</v>
      </c>
      <c r="G74" s="71" t="s">
        <v>164</v>
      </c>
      <c r="H74" s="168">
        <v>120</v>
      </c>
      <c r="I74" s="157">
        <v>2</v>
      </c>
      <c r="J74" s="172">
        <f>Table116144914685165768081616224917[[#This Row],[Coefficient]]*Table116144914685165768081616224917[[#This Row],[Reizes Reps]]</f>
        <v>240</v>
      </c>
      <c r="K74" s="74"/>
      <c r="L74" s="71"/>
      <c r="M74" s="170"/>
      <c r="N74" s="170"/>
    </row>
    <row r="75" spans="1:14" x14ac:dyDescent="0.3">
      <c r="A75" s="71"/>
      <c r="B75" s="167"/>
      <c r="C75" s="71"/>
      <c r="D75" s="71"/>
      <c r="E75" s="71"/>
      <c r="F75" s="72" t="s">
        <v>39</v>
      </c>
      <c r="G75" s="71" t="s">
        <v>164</v>
      </c>
      <c r="H75" s="168">
        <v>108</v>
      </c>
      <c r="I75" s="157">
        <v>2</v>
      </c>
      <c r="J75" s="172">
        <f>Table116144914685165768081616224917[[#This Row],[Coefficient]]*Table116144914685165768081616224917[[#This Row],[Reizes Reps]]</f>
        <v>216</v>
      </c>
      <c r="K75" s="74"/>
      <c r="L75" s="71"/>
      <c r="M75" s="170"/>
      <c r="N75" s="170"/>
    </row>
    <row r="76" spans="1:14" x14ac:dyDescent="0.3">
      <c r="A76" s="71"/>
      <c r="B76" s="167"/>
      <c r="C76" s="71"/>
      <c r="D76" s="71"/>
      <c r="E76" s="71"/>
      <c r="F76" s="72" t="s">
        <v>40</v>
      </c>
      <c r="G76" s="161" t="s">
        <v>164</v>
      </c>
      <c r="H76" s="168">
        <v>110</v>
      </c>
      <c r="I76" s="157">
        <v>2</v>
      </c>
      <c r="J76" s="172">
        <f>Table116144914685165768081616224917[[#This Row],[Coefficient]]*Table116144914685165768081616224917[[#This Row],[Reizes Reps]]</f>
        <v>220</v>
      </c>
      <c r="K76" s="74"/>
      <c r="L76" s="71"/>
      <c r="M76" s="170"/>
      <c r="N76" s="170"/>
    </row>
    <row r="77" spans="1:14" x14ac:dyDescent="0.3">
      <c r="A77" s="81"/>
      <c r="B77" s="81"/>
      <c r="C77" s="81"/>
      <c r="D77" s="81"/>
      <c r="E77" s="81"/>
      <c r="F77" s="84" t="s">
        <v>41</v>
      </c>
      <c r="G77" s="79"/>
      <c r="H77" s="80"/>
      <c r="I77" s="80"/>
      <c r="J77" s="172">
        <f>J72+J73+J74+J75+J76</f>
        <v>1066</v>
      </c>
      <c r="K77" s="81"/>
      <c r="L77" s="81"/>
      <c r="M77" s="81"/>
      <c r="N77" s="81"/>
    </row>
    <row r="78" spans="1:14" x14ac:dyDescent="0.3">
      <c r="A78" s="55"/>
      <c r="B78" s="143"/>
      <c r="C78" s="55" t="s">
        <v>69</v>
      </c>
      <c r="D78" s="55" t="s">
        <v>74</v>
      </c>
      <c r="E78" s="55" t="s">
        <v>100</v>
      </c>
      <c r="F78" s="56" t="s">
        <v>36</v>
      </c>
      <c r="G78" s="55" t="s">
        <v>163</v>
      </c>
      <c r="H78" s="144">
        <v>120</v>
      </c>
      <c r="I78" s="93">
        <v>1.75</v>
      </c>
      <c r="J78" s="148">
        <f>Table116144914685165768081616224917[[#This Row],[Coefficient]]*Table116144914685165768081616224917[[#This Row],[Reizes Reps]]</f>
        <v>210</v>
      </c>
      <c r="K78" s="122">
        <v>1953</v>
      </c>
      <c r="L78" s="55" t="s">
        <v>133</v>
      </c>
      <c r="M78" s="147"/>
      <c r="N78" s="147"/>
    </row>
    <row r="79" spans="1:14" x14ac:dyDescent="0.3">
      <c r="A79" s="55"/>
      <c r="B79" s="143"/>
      <c r="C79" s="55"/>
      <c r="D79" s="55"/>
      <c r="E79" s="55"/>
      <c r="F79" s="56" t="s">
        <v>37</v>
      </c>
      <c r="G79" s="55" t="s">
        <v>152</v>
      </c>
      <c r="H79" s="144">
        <v>60</v>
      </c>
      <c r="I79" s="93">
        <v>1.5</v>
      </c>
      <c r="J79" s="148">
        <f>Table116144914685165768081616224917[[#This Row],[Coefficient]]*Table116144914685165768081616224917[[#This Row],[Reizes Reps]]</f>
        <v>90</v>
      </c>
      <c r="K79" s="122"/>
      <c r="L79" s="55"/>
      <c r="M79" s="147"/>
      <c r="N79" s="147"/>
    </row>
    <row r="80" spans="1:14" x14ac:dyDescent="0.3">
      <c r="A80" s="55"/>
      <c r="B80" s="143"/>
      <c r="C80" s="55"/>
      <c r="D80" s="55"/>
      <c r="E80" s="55"/>
      <c r="F80" s="56" t="s">
        <v>38</v>
      </c>
      <c r="G80" s="55" t="s">
        <v>163</v>
      </c>
      <c r="H80" s="144">
        <v>120</v>
      </c>
      <c r="I80" s="93">
        <v>1.75</v>
      </c>
      <c r="J80" s="148">
        <f>Table116144914685165768081616224917[[#This Row],[Coefficient]]*Table116144914685165768081616224917[[#This Row],[Reizes Reps]]</f>
        <v>210</v>
      </c>
      <c r="K80" s="122"/>
      <c r="L80" s="55"/>
      <c r="M80" s="147"/>
      <c r="N80" s="147"/>
    </row>
    <row r="81" spans="1:14" x14ac:dyDescent="0.3">
      <c r="A81" s="55"/>
      <c r="B81" s="143"/>
      <c r="C81" s="55"/>
      <c r="D81" s="55"/>
      <c r="E81" s="55"/>
      <c r="F81" s="56" t="s">
        <v>39</v>
      </c>
      <c r="G81" s="55" t="s">
        <v>152</v>
      </c>
      <c r="H81" s="144">
        <v>60</v>
      </c>
      <c r="I81" s="93">
        <v>1.5</v>
      </c>
      <c r="J81" s="148">
        <f>Table116144914685165768081616224917[[#This Row],[Coefficient]]*Table116144914685165768081616224917[[#This Row],[Reizes Reps]]</f>
        <v>90</v>
      </c>
      <c r="K81" s="122"/>
      <c r="L81" s="55"/>
      <c r="M81" s="147"/>
      <c r="N81" s="147"/>
    </row>
    <row r="82" spans="1:14" x14ac:dyDescent="0.3">
      <c r="A82" s="55"/>
      <c r="B82" s="143"/>
      <c r="C82" s="55"/>
      <c r="D82" s="55"/>
      <c r="E82" s="55"/>
      <c r="F82" s="56" t="s">
        <v>40</v>
      </c>
      <c r="G82" s="63" t="s">
        <v>152</v>
      </c>
      <c r="H82" s="144">
        <v>45</v>
      </c>
      <c r="I82" s="93">
        <v>1.5</v>
      </c>
      <c r="J82" s="148">
        <f>Table116144914685165768081616224917[[#This Row],[Coefficient]]*Table116144914685165768081616224917[[#This Row],[Reizes Reps]]</f>
        <v>67.5</v>
      </c>
      <c r="K82" s="122"/>
      <c r="L82" s="55"/>
      <c r="M82" s="147"/>
      <c r="N82" s="147"/>
    </row>
    <row r="83" spans="1:14" x14ac:dyDescent="0.3">
      <c r="A83" s="81"/>
      <c r="B83" s="81"/>
      <c r="C83" s="81"/>
      <c r="D83" s="81"/>
      <c r="E83" s="81"/>
      <c r="F83" s="123" t="s">
        <v>41</v>
      </c>
      <c r="G83" s="79"/>
      <c r="H83" s="79"/>
      <c r="I83" s="79"/>
      <c r="J83" s="148">
        <f>J78+J79+J80+J81+J82</f>
        <v>667.5</v>
      </c>
      <c r="K83" s="79"/>
      <c r="L83" s="79"/>
      <c r="M83" s="79"/>
      <c r="N83" s="79"/>
    </row>
  </sheetData>
  <mergeCells count="19">
    <mergeCell ref="F9:H9"/>
    <mergeCell ref="I9:M9"/>
    <mergeCell ref="F2:H2"/>
    <mergeCell ref="I2:M2"/>
    <mergeCell ref="F3:H3"/>
    <mergeCell ref="I3:M3"/>
    <mergeCell ref="I4:M4"/>
    <mergeCell ref="F5:H5"/>
    <mergeCell ref="I5:M5"/>
    <mergeCell ref="F6:H6"/>
    <mergeCell ref="I6:M6"/>
    <mergeCell ref="I7:M7"/>
    <mergeCell ref="F8:H8"/>
    <mergeCell ref="I8:M8"/>
    <mergeCell ref="F10:H10"/>
    <mergeCell ref="D11:E11"/>
    <mergeCell ref="F11:H11"/>
    <mergeCell ref="B13:E13"/>
    <mergeCell ref="O16:P16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14FFA-7A41-4039-A0C1-B2E2317C6492}">
  <dimension ref="A1:P58"/>
  <sheetViews>
    <sheetView topLeftCell="A13" workbookViewId="0">
      <selection activeCell="J22" sqref="J22"/>
    </sheetView>
  </sheetViews>
  <sheetFormatPr defaultColWidth="11.44140625" defaultRowHeight="14.4" x14ac:dyDescent="0.3"/>
  <cols>
    <col min="1" max="1" width="11.109375" style="11" customWidth="1"/>
    <col min="2" max="2" width="20.5546875" style="11" customWidth="1"/>
    <col min="3" max="3" width="14.88671875" style="11" customWidth="1"/>
    <col min="4" max="4" width="10.33203125" style="11" customWidth="1"/>
    <col min="5" max="5" width="21.88671875" style="11" customWidth="1"/>
    <col min="6" max="6" width="21.44140625" style="12" customWidth="1"/>
    <col min="7" max="7" width="9.33203125" style="11" customWidth="1"/>
    <col min="8" max="8" width="8.44140625" style="13" customWidth="1"/>
    <col min="9" max="9" width="9.33203125" style="91" customWidth="1"/>
    <col min="10" max="10" width="9.77734375" style="11" customWidth="1"/>
    <col min="11" max="11" width="9" style="11" customWidth="1"/>
    <col min="12" max="12" width="8.109375" style="1" customWidth="1"/>
    <col min="13" max="13" width="8" style="1" customWidth="1"/>
    <col min="14" max="237" width="11.44140625" style="1"/>
    <col min="238" max="238" width="18.44140625" style="1" customWidth="1"/>
    <col min="239" max="239" width="15.33203125" style="1" customWidth="1"/>
    <col min="240" max="240" width="9.44140625" style="1" customWidth="1"/>
    <col min="241" max="241" width="8.88671875" style="1" customWidth="1"/>
    <col min="242" max="242" width="21.44140625" style="1" customWidth="1"/>
    <col min="243" max="243" width="7.44140625" style="1" customWidth="1"/>
    <col min="244" max="244" width="8.44140625" style="1" customWidth="1"/>
    <col min="245" max="245" width="9.33203125" style="1" customWidth="1"/>
    <col min="246" max="246" width="8.109375" style="1" customWidth="1"/>
    <col min="247" max="248" width="8.6640625" style="1" customWidth="1"/>
    <col min="249" max="249" width="19" style="1" customWidth="1"/>
    <col min="250" max="250" width="14.109375" style="1" customWidth="1"/>
    <col min="251" max="251" width="7.44140625" style="1" customWidth="1"/>
    <col min="252" max="252" width="8.109375" style="1" customWidth="1"/>
    <col min="253" max="253" width="10" style="1" customWidth="1"/>
    <col min="254" max="254" width="16.6640625" style="1" customWidth="1"/>
    <col min="255" max="493" width="11.44140625" style="1"/>
    <col min="494" max="494" width="18.44140625" style="1" customWidth="1"/>
    <col min="495" max="495" width="15.33203125" style="1" customWidth="1"/>
    <col min="496" max="496" width="9.44140625" style="1" customWidth="1"/>
    <col min="497" max="497" width="8.88671875" style="1" customWidth="1"/>
    <col min="498" max="498" width="21.44140625" style="1" customWidth="1"/>
    <col min="499" max="499" width="7.44140625" style="1" customWidth="1"/>
    <col min="500" max="500" width="8.44140625" style="1" customWidth="1"/>
    <col min="501" max="501" width="9.33203125" style="1" customWidth="1"/>
    <col min="502" max="502" width="8.109375" style="1" customWidth="1"/>
    <col min="503" max="504" width="8.6640625" style="1" customWidth="1"/>
    <col min="505" max="505" width="19" style="1" customWidth="1"/>
    <col min="506" max="506" width="14.109375" style="1" customWidth="1"/>
    <col min="507" max="507" width="7.44140625" style="1" customWidth="1"/>
    <col min="508" max="508" width="8.109375" style="1" customWidth="1"/>
    <col min="509" max="509" width="10" style="1" customWidth="1"/>
    <col min="510" max="510" width="16.6640625" style="1" customWidth="1"/>
    <col min="511" max="749" width="11.44140625" style="1"/>
    <col min="750" max="750" width="18.44140625" style="1" customWidth="1"/>
    <col min="751" max="751" width="15.33203125" style="1" customWidth="1"/>
    <col min="752" max="752" width="9.44140625" style="1" customWidth="1"/>
    <col min="753" max="753" width="8.88671875" style="1" customWidth="1"/>
    <col min="754" max="754" width="21.44140625" style="1" customWidth="1"/>
    <col min="755" max="755" width="7.44140625" style="1" customWidth="1"/>
    <col min="756" max="756" width="8.44140625" style="1" customWidth="1"/>
    <col min="757" max="757" width="9.33203125" style="1" customWidth="1"/>
    <col min="758" max="758" width="8.109375" style="1" customWidth="1"/>
    <col min="759" max="760" width="8.6640625" style="1" customWidth="1"/>
    <col min="761" max="761" width="19" style="1" customWidth="1"/>
    <col min="762" max="762" width="14.109375" style="1" customWidth="1"/>
    <col min="763" max="763" width="7.44140625" style="1" customWidth="1"/>
    <col min="764" max="764" width="8.109375" style="1" customWidth="1"/>
    <col min="765" max="765" width="10" style="1" customWidth="1"/>
    <col min="766" max="766" width="16.6640625" style="1" customWidth="1"/>
    <col min="767" max="1005" width="11.44140625" style="1"/>
    <col min="1006" max="1006" width="18.44140625" style="1" customWidth="1"/>
    <col min="1007" max="1007" width="15.33203125" style="1" customWidth="1"/>
    <col min="1008" max="1008" width="9.44140625" style="1" customWidth="1"/>
    <col min="1009" max="1009" width="8.88671875" style="1" customWidth="1"/>
    <col min="1010" max="1010" width="21.44140625" style="1" customWidth="1"/>
    <col min="1011" max="1011" width="7.44140625" style="1" customWidth="1"/>
    <col min="1012" max="1012" width="8.44140625" style="1" customWidth="1"/>
    <col min="1013" max="1013" width="9.33203125" style="1" customWidth="1"/>
    <col min="1014" max="1014" width="8.109375" style="1" customWidth="1"/>
    <col min="1015" max="1016" width="8.6640625" style="1" customWidth="1"/>
    <col min="1017" max="1017" width="19" style="1" customWidth="1"/>
    <col min="1018" max="1018" width="14.109375" style="1" customWidth="1"/>
    <col min="1019" max="1019" width="7.44140625" style="1" customWidth="1"/>
    <col min="1020" max="1020" width="8.109375" style="1" customWidth="1"/>
    <col min="1021" max="1021" width="10" style="1" customWidth="1"/>
    <col min="1022" max="1022" width="16.6640625" style="1" customWidth="1"/>
    <col min="1023" max="1261" width="11.44140625" style="1"/>
    <col min="1262" max="1262" width="18.44140625" style="1" customWidth="1"/>
    <col min="1263" max="1263" width="15.33203125" style="1" customWidth="1"/>
    <col min="1264" max="1264" width="9.44140625" style="1" customWidth="1"/>
    <col min="1265" max="1265" width="8.88671875" style="1" customWidth="1"/>
    <col min="1266" max="1266" width="21.44140625" style="1" customWidth="1"/>
    <col min="1267" max="1267" width="7.44140625" style="1" customWidth="1"/>
    <col min="1268" max="1268" width="8.44140625" style="1" customWidth="1"/>
    <col min="1269" max="1269" width="9.33203125" style="1" customWidth="1"/>
    <col min="1270" max="1270" width="8.109375" style="1" customWidth="1"/>
    <col min="1271" max="1272" width="8.6640625" style="1" customWidth="1"/>
    <col min="1273" max="1273" width="19" style="1" customWidth="1"/>
    <col min="1274" max="1274" width="14.109375" style="1" customWidth="1"/>
    <col min="1275" max="1275" width="7.44140625" style="1" customWidth="1"/>
    <col min="1276" max="1276" width="8.109375" style="1" customWidth="1"/>
    <col min="1277" max="1277" width="10" style="1" customWidth="1"/>
    <col min="1278" max="1278" width="16.6640625" style="1" customWidth="1"/>
    <col min="1279" max="1517" width="11.44140625" style="1"/>
    <col min="1518" max="1518" width="18.44140625" style="1" customWidth="1"/>
    <col min="1519" max="1519" width="15.33203125" style="1" customWidth="1"/>
    <col min="1520" max="1520" width="9.44140625" style="1" customWidth="1"/>
    <col min="1521" max="1521" width="8.88671875" style="1" customWidth="1"/>
    <col min="1522" max="1522" width="21.44140625" style="1" customWidth="1"/>
    <col min="1523" max="1523" width="7.44140625" style="1" customWidth="1"/>
    <col min="1524" max="1524" width="8.44140625" style="1" customWidth="1"/>
    <col min="1525" max="1525" width="9.33203125" style="1" customWidth="1"/>
    <col min="1526" max="1526" width="8.109375" style="1" customWidth="1"/>
    <col min="1527" max="1528" width="8.6640625" style="1" customWidth="1"/>
    <col min="1529" max="1529" width="19" style="1" customWidth="1"/>
    <col min="1530" max="1530" width="14.109375" style="1" customWidth="1"/>
    <col min="1531" max="1531" width="7.44140625" style="1" customWidth="1"/>
    <col min="1532" max="1532" width="8.109375" style="1" customWidth="1"/>
    <col min="1533" max="1533" width="10" style="1" customWidth="1"/>
    <col min="1534" max="1534" width="16.6640625" style="1" customWidth="1"/>
    <col min="1535" max="1773" width="11.44140625" style="1"/>
    <col min="1774" max="1774" width="18.44140625" style="1" customWidth="1"/>
    <col min="1775" max="1775" width="15.33203125" style="1" customWidth="1"/>
    <col min="1776" max="1776" width="9.44140625" style="1" customWidth="1"/>
    <col min="1777" max="1777" width="8.88671875" style="1" customWidth="1"/>
    <col min="1778" max="1778" width="21.44140625" style="1" customWidth="1"/>
    <col min="1779" max="1779" width="7.44140625" style="1" customWidth="1"/>
    <col min="1780" max="1780" width="8.44140625" style="1" customWidth="1"/>
    <col min="1781" max="1781" width="9.33203125" style="1" customWidth="1"/>
    <col min="1782" max="1782" width="8.109375" style="1" customWidth="1"/>
    <col min="1783" max="1784" width="8.6640625" style="1" customWidth="1"/>
    <col min="1785" max="1785" width="19" style="1" customWidth="1"/>
    <col min="1786" max="1786" width="14.109375" style="1" customWidth="1"/>
    <col min="1787" max="1787" width="7.44140625" style="1" customWidth="1"/>
    <col min="1788" max="1788" width="8.109375" style="1" customWidth="1"/>
    <col min="1789" max="1789" width="10" style="1" customWidth="1"/>
    <col min="1790" max="1790" width="16.6640625" style="1" customWidth="1"/>
    <col min="1791" max="2029" width="11.44140625" style="1"/>
    <col min="2030" max="2030" width="18.44140625" style="1" customWidth="1"/>
    <col min="2031" max="2031" width="15.33203125" style="1" customWidth="1"/>
    <col min="2032" max="2032" width="9.44140625" style="1" customWidth="1"/>
    <col min="2033" max="2033" width="8.88671875" style="1" customWidth="1"/>
    <col min="2034" max="2034" width="21.44140625" style="1" customWidth="1"/>
    <col min="2035" max="2035" width="7.44140625" style="1" customWidth="1"/>
    <col min="2036" max="2036" width="8.44140625" style="1" customWidth="1"/>
    <col min="2037" max="2037" width="9.33203125" style="1" customWidth="1"/>
    <col min="2038" max="2038" width="8.109375" style="1" customWidth="1"/>
    <col min="2039" max="2040" width="8.6640625" style="1" customWidth="1"/>
    <col min="2041" max="2041" width="19" style="1" customWidth="1"/>
    <col min="2042" max="2042" width="14.109375" style="1" customWidth="1"/>
    <col min="2043" max="2043" width="7.44140625" style="1" customWidth="1"/>
    <col min="2044" max="2044" width="8.109375" style="1" customWidth="1"/>
    <col min="2045" max="2045" width="10" style="1" customWidth="1"/>
    <col min="2046" max="2046" width="16.6640625" style="1" customWidth="1"/>
    <col min="2047" max="2285" width="11.44140625" style="1"/>
    <col min="2286" max="2286" width="18.44140625" style="1" customWidth="1"/>
    <col min="2287" max="2287" width="15.33203125" style="1" customWidth="1"/>
    <col min="2288" max="2288" width="9.44140625" style="1" customWidth="1"/>
    <col min="2289" max="2289" width="8.88671875" style="1" customWidth="1"/>
    <col min="2290" max="2290" width="21.44140625" style="1" customWidth="1"/>
    <col min="2291" max="2291" width="7.44140625" style="1" customWidth="1"/>
    <col min="2292" max="2292" width="8.44140625" style="1" customWidth="1"/>
    <col min="2293" max="2293" width="9.33203125" style="1" customWidth="1"/>
    <col min="2294" max="2294" width="8.109375" style="1" customWidth="1"/>
    <col min="2295" max="2296" width="8.6640625" style="1" customWidth="1"/>
    <col min="2297" max="2297" width="19" style="1" customWidth="1"/>
    <col min="2298" max="2298" width="14.109375" style="1" customWidth="1"/>
    <col min="2299" max="2299" width="7.44140625" style="1" customWidth="1"/>
    <col min="2300" max="2300" width="8.109375" style="1" customWidth="1"/>
    <col min="2301" max="2301" width="10" style="1" customWidth="1"/>
    <col min="2302" max="2302" width="16.6640625" style="1" customWidth="1"/>
    <col min="2303" max="2541" width="11.44140625" style="1"/>
    <col min="2542" max="2542" width="18.44140625" style="1" customWidth="1"/>
    <col min="2543" max="2543" width="15.33203125" style="1" customWidth="1"/>
    <col min="2544" max="2544" width="9.44140625" style="1" customWidth="1"/>
    <col min="2545" max="2545" width="8.88671875" style="1" customWidth="1"/>
    <col min="2546" max="2546" width="21.44140625" style="1" customWidth="1"/>
    <col min="2547" max="2547" width="7.44140625" style="1" customWidth="1"/>
    <col min="2548" max="2548" width="8.44140625" style="1" customWidth="1"/>
    <col min="2549" max="2549" width="9.33203125" style="1" customWidth="1"/>
    <col min="2550" max="2550" width="8.109375" style="1" customWidth="1"/>
    <col min="2551" max="2552" width="8.6640625" style="1" customWidth="1"/>
    <col min="2553" max="2553" width="19" style="1" customWidth="1"/>
    <col min="2554" max="2554" width="14.109375" style="1" customWidth="1"/>
    <col min="2555" max="2555" width="7.44140625" style="1" customWidth="1"/>
    <col min="2556" max="2556" width="8.109375" style="1" customWidth="1"/>
    <col min="2557" max="2557" width="10" style="1" customWidth="1"/>
    <col min="2558" max="2558" width="16.6640625" style="1" customWidth="1"/>
    <col min="2559" max="2797" width="11.44140625" style="1"/>
    <col min="2798" max="2798" width="18.44140625" style="1" customWidth="1"/>
    <col min="2799" max="2799" width="15.33203125" style="1" customWidth="1"/>
    <col min="2800" max="2800" width="9.44140625" style="1" customWidth="1"/>
    <col min="2801" max="2801" width="8.88671875" style="1" customWidth="1"/>
    <col min="2802" max="2802" width="21.44140625" style="1" customWidth="1"/>
    <col min="2803" max="2803" width="7.44140625" style="1" customWidth="1"/>
    <col min="2804" max="2804" width="8.44140625" style="1" customWidth="1"/>
    <col min="2805" max="2805" width="9.33203125" style="1" customWidth="1"/>
    <col min="2806" max="2806" width="8.109375" style="1" customWidth="1"/>
    <col min="2807" max="2808" width="8.6640625" style="1" customWidth="1"/>
    <col min="2809" max="2809" width="19" style="1" customWidth="1"/>
    <col min="2810" max="2810" width="14.109375" style="1" customWidth="1"/>
    <col min="2811" max="2811" width="7.44140625" style="1" customWidth="1"/>
    <col min="2812" max="2812" width="8.109375" style="1" customWidth="1"/>
    <col min="2813" max="2813" width="10" style="1" customWidth="1"/>
    <col min="2814" max="2814" width="16.6640625" style="1" customWidth="1"/>
    <col min="2815" max="3053" width="11.44140625" style="1"/>
    <col min="3054" max="3054" width="18.44140625" style="1" customWidth="1"/>
    <col min="3055" max="3055" width="15.33203125" style="1" customWidth="1"/>
    <col min="3056" max="3056" width="9.44140625" style="1" customWidth="1"/>
    <col min="3057" max="3057" width="8.88671875" style="1" customWidth="1"/>
    <col min="3058" max="3058" width="21.44140625" style="1" customWidth="1"/>
    <col min="3059" max="3059" width="7.44140625" style="1" customWidth="1"/>
    <col min="3060" max="3060" width="8.44140625" style="1" customWidth="1"/>
    <col min="3061" max="3061" width="9.33203125" style="1" customWidth="1"/>
    <col min="3062" max="3062" width="8.109375" style="1" customWidth="1"/>
    <col min="3063" max="3064" width="8.6640625" style="1" customWidth="1"/>
    <col min="3065" max="3065" width="19" style="1" customWidth="1"/>
    <col min="3066" max="3066" width="14.109375" style="1" customWidth="1"/>
    <col min="3067" max="3067" width="7.44140625" style="1" customWidth="1"/>
    <col min="3068" max="3068" width="8.109375" style="1" customWidth="1"/>
    <col min="3069" max="3069" width="10" style="1" customWidth="1"/>
    <col min="3070" max="3070" width="16.6640625" style="1" customWidth="1"/>
    <col min="3071" max="3309" width="11.44140625" style="1"/>
    <col min="3310" max="3310" width="18.44140625" style="1" customWidth="1"/>
    <col min="3311" max="3311" width="15.33203125" style="1" customWidth="1"/>
    <col min="3312" max="3312" width="9.44140625" style="1" customWidth="1"/>
    <col min="3313" max="3313" width="8.88671875" style="1" customWidth="1"/>
    <col min="3314" max="3314" width="21.44140625" style="1" customWidth="1"/>
    <col min="3315" max="3315" width="7.44140625" style="1" customWidth="1"/>
    <col min="3316" max="3316" width="8.44140625" style="1" customWidth="1"/>
    <col min="3317" max="3317" width="9.33203125" style="1" customWidth="1"/>
    <col min="3318" max="3318" width="8.109375" style="1" customWidth="1"/>
    <col min="3319" max="3320" width="8.6640625" style="1" customWidth="1"/>
    <col min="3321" max="3321" width="19" style="1" customWidth="1"/>
    <col min="3322" max="3322" width="14.109375" style="1" customWidth="1"/>
    <col min="3323" max="3323" width="7.44140625" style="1" customWidth="1"/>
    <col min="3324" max="3324" width="8.109375" style="1" customWidth="1"/>
    <col min="3325" max="3325" width="10" style="1" customWidth="1"/>
    <col min="3326" max="3326" width="16.6640625" style="1" customWidth="1"/>
    <col min="3327" max="3565" width="11.44140625" style="1"/>
    <col min="3566" max="3566" width="18.44140625" style="1" customWidth="1"/>
    <col min="3567" max="3567" width="15.33203125" style="1" customWidth="1"/>
    <col min="3568" max="3568" width="9.44140625" style="1" customWidth="1"/>
    <col min="3569" max="3569" width="8.88671875" style="1" customWidth="1"/>
    <col min="3570" max="3570" width="21.44140625" style="1" customWidth="1"/>
    <col min="3571" max="3571" width="7.44140625" style="1" customWidth="1"/>
    <col min="3572" max="3572" width="8.44140625" style="1" customWidth="1"/>
    <col min="3573" max="3573" width="9.33203125" style="1" customWidth="1"/>
    <col min="3574" max="3574" width="8.109375" style="1" customWidth="1"/>
    <col min="3575" max="3576" width="8.6640625" style="1" customWidth="1"/>
    <col min="3577" max="3577" width="19" style="1" customWidth="1"/>
    <col min="3578" max="3578" width="14.109375" style="1" customWidth="1"/>
    <col min="3579" max="3579" width="7.44140625" style="1" customWidth="1"/>
    <col min="3580" max="3580" width="8.109375" style="1" customWidth="1"/>
    <col min="3581" max="3581" width="10" style="1" customWidth="1"/>
    <col min="3582" max="3582" width="16.6640625" style="1" customWidth="1"/>
    <col min="3583" max="3821" width="11.44140625" style="1"/>
    <col min="3822" max="3822" width="18.44140625" style="1" customWidth="1"/>
    <col min="3823" max="3823" width="15.33203125" style="1" customWidth="1"/>
    <col min="3824" max="3824" width="9.44140625" style="1" customWidth="1"/>
    <col min="3825" max="3825" width="8.88671875" style="1" customWidth="1"/>
    <col min="3826" max="3826" width="21.44140625" style="1" customWidth="1"/>
    <col min="3827" max="3827" width="7.44140625" style="1" customWidth="1"/>
    <col min="3828" max="3828" width="8.44140625" style="1" customWidth="1"/>
    <col min="3829" max="3829" width="9.33203125" style="1" customWidth="1"/>
    <col min="3830" max="3830" width="8.109375" style="1" customWidth="1"/>
    <col min="3831" max="3832" width="8.6640625" style="1" customWidth="1"/>
    <col min="3833" max="3833" width="19" style="1" customWidth="1"/>
    <col min="3834" max="3834" width="14.109375" style="1" customWidth="1"/>
    <col min="3835" max="3835" width="7.44140625" style="1" customWidth="1"/>
    <col min="3836" max="3836" width="8.109375" style="1" customWidth="1"/>
    <col min="3837" max="3837" width="10" style="1" customWidth="1"/>
    <col min="3838" max="3838" width="16.6640625" style="1" customWidth="1"/>
    <col min="3839" max="4077" width="11.44140625" style="1"/>
    <col min="4078" max="4078" width="18.44140625" style="1" customWidth="1"/>
    <col min="4079" max="4079" width="15.33203125" style="1" customWidth="1"/>
    <col min="4080" max="4080" width="9.44140625" style="1" customWidth="1"/>
    <col min="4081" max="4081" width="8.88671875" style="1" customWidth="1"/>
    <col min="4082" max="4082" width="21.44140625" style="1" customWidth="1"/>
    <col min="4083" max="4083" width="7.44140625" style="1" customWidth="1"/>
    <col min="4084" max="4084" width="8.44140625" style="1" customWidth="1"/>
    <col min="4085" max="4085" width="9.33203125" style="1" customWidth="1"/>
    <col min="4086" max="4086" width="8.109375" style="1" customWidth="1"/>
    <col min="4087" max="4088" width="8.6640625" style="1" customWidth="1"/>
    <col min="4089" max="4089" width="19" style="1" customWidth="1"/>
    <col min="4090" max="4090" width="14.109375" style="1" customWidth="1"/>
    <col min="4091" max="4091" width="7.44140625" style="1" customWidth="1"/>
    <col min="4092" max="4092" width="8.109375" style="1" customWidth="1"/>
    <col min="4093" max="4093" width="10" style="1" customWidth="1"/>
    <col min="4094" max="4094" width="16.6640625" style="1" customWidth="1"/>
    <col min="4095" max="4333" width="11.44140625" style="1"/>
    <col min="4334" max="4334" width="18.44140625" style="1" customWidth="1"/>
    <col min="4335" max="4335" width="15.33203125" style="1" customWidth="1"/>
    <col min="4336" max="4336" width="9.44140625" style="1" customWidth="1"/>
    <col min="4337" max="4337" width="8.88671875" style="1" customWidth="1"/>
    <col min="4338" max="4338" width="21.44140625" style="1" customWidth="1"/>
    <col min="4339" max="4339" width="7.44140625" style="1" customWidth="1"/>
    <col min="4340" max="4340" width="8.44140625" style="1" customWidth="1"/>
    <col min="4341" max="4341" width="9.33203125" style="1" customWidth="1"/>
    <col min="4342" max="4342" width="8.109375" style="1" customWidth="1"/>
    <col min="4343" max="4344" width="8.6640625" style="1" customWidth="1"/>
    <col min="4345" max="4345" width="19" style="1" customWidth="1"/>
    <col min="4346" max="4346" width="14.109375" style="1" customWidth="1"/>
    <col min="4347" max="4347" width="7.44140625" style="1" customWidth="1"/>
    <col min="4348" max="4348" width="8.109375" style="1" customWidth="1"/>
    <col min="4349" max="4349" width="10" style="1" customWidth="1"/>
    <col min="4350" max="4350" width="16.6640625" style="1" customWidth="1"/>
    <col min="4351" max="4589" width="11.44140625" style="1"/>
    <col min="4590" max="4590" width="18.44140625" style="1" customWidth="1"/>
    <col min="4591" max="4591" width="15.33203125" style="1" customWidth="1"/>
    <col min="4592" max="4592" width="9.44140625" style="1" customWidth="1"/>
    <col min="4593" max="4593" width="8.88671875" style="1" customWidth="1"/>
    <col min="4594" max="4594" width="21.44140625" style="1" customWidth="1"/>
    <col min="4595" max="4595" width="7.44140625" style="1" customWidth="1"/>
    <col min="4596" max="4596" width="8.44140625" style="1" customWidth="1"/>
    <col min="4597" max="4597" width="9.33203125" style="1" customWidth="1"/>
    <col min="4598" max="4598" width="8.109375" style="1" customWidth="1"/>
    <col min="4599" max="4600" width="8.6640625" style="1" customWidth="1"/>
    <col min="4601" max="4601" width="19" style="1" customWidth="1"/>
    <col min="4602" max="4602" width="14.109375" style="1" customWidth="1"/>
    <col min="4603" max="4603" width="7.44140625" style="1" customWidth="1"/>
    <col min="4604" max="4604" width="8.109375" style="1" customWidth="1"/>
    <col min="4605" max="4605" width="10" style="1" customWidth="1"/>
    <col min="4606" max="4606" width="16.6640625" style="1" customWidth="1"/>
    <col min="4607" max="4845" width="11.44140625" style="1"/>
    <col min="4846" max="4846" width="18.44140625" style="1" customWidth="1"/>
    <col min="4847" max="4847" width="15.33203125" style="1" customWidth="1"/>
    <col min="4848" max="4848" width="9.44140625" style="1" customWidth="1"/>
    <col min="4849" max="4849" width="8.88671875" style="1" customWidth="1"/>
    <col min="4850" max="4850" width="21.44140625" style="1" customWidth="1"/>
    <col min="4851" max="4851" width="7.44140625" style="1" customWidth="1"/>
    <col min="4852" max="4852" width="8.44140625" style="1" customWidth="1"/>
    <col min="4853" max="4853" width="9.33203125" style="1" customWidth="1"/>
    <col min="4854" max="4854" width="8.109375" style="1" customWidth="1"/>
    <col min="4855" max="4856" width="8.6640625" style="1" customWidth="1"/>
    <col min="4857" max="4857" width="19" style="1" customWidth="1"/>
    <col min="4858" max="4858" width="14.109375" style="1" customWidth="1"/>
    <col min="4859" max="4859" width="7.44140625" style="1" customWidth="1"/>
    <col min="4860" max="4860" width="8.109375" style="1" customWidth="1"/>
    <col min="4861" max="4861" width="10" style="1" customWidth="1"/>
    <col min="4862" max="4862" width="16.6640625" style="1" customWidth="1"/>
    <col min="4863" max="5101" width="11.44140625" style="1"/>
    <col min="5102" max="5102" width="18.44140625" style="1" customWidth="1"/>
    <col min="5103" max="5103" width="15.33203125" style="1" customWidth="1"/>
    <col min="5104" max="5104" width="9.44140625" style="1" customWidth="1"/>
    <col min="5105" max="5105" width="8.88671875" style="1" customWidth="1"/>
    <col min="5106" max="5106" width="21.44140625" style="1" customWidth="1"/>
    <col min="5107" max="5107" width="7.44140625" style="1" customWidth="1"/>
    <col min="5108" max="5108" width="8.44140625" style="1" customWidth="1"/>
    <col min="5109" max="5109" width="9.33203125" style="1" customWidth="1"/>
    <col min="5110" max="5110" width="8.109375" style="1" customWidth="1"/>
    <col min="5111" max="5112" width="8.6640625" style="1" customWidth="1"/>
    <col min="5113" max="5113" width="19" style="1" customWidth="1"/>
    <col min="5114" max="5114" width="14.109375" style="1" customWidth="1"/>
    <col min="5115" max="5115" width="7.44140625" style="1" customWidth="1"/>
    <col min="5116" max="5116" width="8.109375" style="1" customWidth="1"/>
    <col min="5117" max="5117" width="10" style="1" customWidth="1"/>
    <col min="5118" max="5118" width="16.6640625" style="1" customWidth="1"/>
    <col min="5119" max="5357" width="11.44140625" style="1"/>
    <col min="5358" max="5358" width="18.44140625" style="1" customWidth="1"/>
    <col min="5359" max="5359" width="15.33203125" style="1" customWidth="1"/>
    <col min="5360" max="5360" width="9.44140625" style="1" customWidth="1"/>
    <col min="5361" max="5361" width="8.88671875" style="1" customWidth="1"/>
    <col min="5362" max="5362" width="21.44140625" style="1" customWidth="1"/>
    <col min="5363" max="5363" width="7.44140625" style="1" customWidth="1"/>
    <col min="5364" max="5364" width="8.44140625" style="1" customWidth="1"/>
    <col min="5365" max="5365" width="9.33203125" style="1" customWidth="1"/>
    <col min="5366" max="5366" width="8.109375" style="1" customWidth="1"/>
    <col min="5367" max="5368" width="8.6640625" style="1" customWidth="1"/>
    <col min="5369" max="5369" width="19" style="1" customWidth="1"/>
    <col min="5370" max="5370" width="14.109375" style="1" customWidth="1"/>
    <col min="5371" max="5371" width="7.44140625" style="1" customWidth="1"/>
    <col min="5372" max="5372" width="8.109375" style="1" customWidth="1"/>
    <col min="5373" max="5373" width="10" style="1" customWidth="1"/>
    <col min="5374" max="5374" width="16.6640625" style="1" customWidth="1"/>
    <col min="5375" max="5613" width="11.44140625" style="1"/>
    <col min="5614" max="5614" width="18.44140625" style="1" customWidth="1"/>
    <col min="5615" max="5615" width="15.33203125" style="1" customWidth="1"/>
    <col min="5616" max="5616" width="9.44140625" style="1" customWidth="1"/>
    <col min="5617" max="5617" width="8.88671875" style="1" customWidth="1"/>
    <col min="5618" max="5618" width="21.44140625" style="1" customWidth="1"/>
    <col min="5619" max="5619" width="7.44140625" style="1" customWidth="1"/>
    <col min="5620" max="5620" width="8.44140625" style="1" customWidth="1"/>
    <col min="5621" max="5621" width="9.33203125" style="1" customWidth="1"/>
    <col min="5622" max="5622" width="8.109375" style="1" customWidth="1"/>
    <col min="5623" max="5624" width="8.6640625" style="1" customWidth="1"/>
    <col min="5625" max="5625" width="19" style="1" customWidth="1"/>
    <col min="5626" max="5626" width="14.109375" style="1" customWidth="1"/>
    <col min="5627" max="5627" width="7.44140625" style="1" customWidth="1"/>
    <col min="5628" max="5628" width="8.109375" style="1" customWidth="1"/>
    <col min="5629" max="5629" width="10" style="1" customWidth="1"/>
    <col min="5630" max="5630" width="16.6640625" style="1" customWidth="1"/>
    <col min="5631" max="5869" width="11.44140625" style="1"/>
    <col min="5870" max="5870" width="18.44140625" style="1" customWidth="1"/>
    <col min="5871" max="5871" width="15.33203125" style="1" customWidth="1"/>
    <col min="5872" max="5872" width="9.44140625" style="1" customWidth="1"/>
    <col min="5873" max="5873" width="8.88671875" style="1" customWidth="1"/>
    <col min="5874" max="5874" width="21.44140625" style="1" customWidth="1"/>
    <col min="5875" max="5875" width="7.44140625" style="1" customWidth="1"/>
    <col min="5876" max="5876" width="8.44140625" style="1" customWidth="1"/>
    <col min="5877" max="5877" width="9.33203125" style="1" customWidth="1"/>
    <col min="5878" max="5878" width="8.109375" style="1" customWidth="1"/>
    <col min="5879" max="5880" width="8.6640625" style="1" customWidth="1"/>
    <col min="5881" max="5881" width="19" style="1" customWidth="1"/>
    <col min="5882" max="5882" width="14.109375" style="1" customWidth="1"/>
    <col min="5883" max="5883" width="7.44140625" style="1" customWidth="1"/>
    <col min="5884" max="5884" width="8.109375" style="1" customWidth="1"/>
    <col min="5885" max="5885" width="10" style="1" customWidth="1"/>
    <col min="5886" max="5886" width="16.6640625" style="1" customWidth="1"/>
    <col min="5887" max="6125" width="11.44140625" style="1"/>
    <col min="6126" max="6126" width="18.44140625" style="1" customWidth="1"/>
    <col min="6127" max="6127" width="15.33203125" style="1" customWidth="1"/>
    <col min="6128" max="6128" width="9.44140625" style="1" customWidth="1"/>
    <col min="6129" max="6129" width="8.88671875" style="1" customWidth="1"/>
    <col min="6130" max="6130" width="21.44140625" style="1" customWidth="1"/>
    <col min="6131" max="6131" width="7.44140625" style="1" customWidth="1"/>
    <col min="6132" max="6132" width="8.44140625" style="1" customWidth="1"/>
    <col min="6133" max="6133" width="9.33203125" style="1" customWidth="1"/>
    <col min="6134" max="6134" width="8.109375" style="1" customWidth="1"/>
    <col min="6135" max="6136" width="8.6640625" style="1" customWidth="1"/>
    <col min="6137" max="6137" width="19" style="1" customWidth="1"/>
    <col min="6138" max="6138" width="14.109375" style="1" customWidth="1"/>
    <col min="6139" max="6139" width="7.44140625" style="1" customWidth="1"/>
    <col min="6140" max="6140" width="8.109375" style="1" customWidth="1"/>
    <col min="6141" max="6141" width="10" style="1" customWidth="1"/>
    <col min="6142" max="6142" width="16.6640625" style="1" customWidth="1"/>
    <col min="6143" max="6381" width="11.44140625" style="1"/>
    <col min="6382" max="6382" width="18.44140625" style="1" customWidth="1"/>
    <col min="6383" max="6383" width="15.33203125" style="1" customWidth="1"/>
    <col min="6384" max="6384" width="9.44140625" style="1" customWidth="1"/>
    <col min="6385" max="6385" width="8.88671875" style="1" customWidth="1"/>
    <col min="6386" max="6386" width="21.44140625" style="1" customWidth="1"/>
    <col min="6387" max="6387" width="7.44140625" style="1" customWidth="1"/>
    <col min="6388" max="6388" width="8.44140625" style="1" customWidth="1"/>
    <col min="6389" max="6389" width="9.33203125" style="1" customWidth="1"/>
    <col min="6390" max="6390" width="8.109375" style="1" customWidth="1"/>
    <col min="6391" max="6392" width="8.6640625" style="1" customWidth="1"/>
    <col min="6393" max="6393" width="19" style="1" customWidth="1"/>
    <col min="6394" max="6394" width="14.109375" style="1" customWidth="1"/>
    <col min="6395" max="6395" width="7.44140625" style="1" customWidth="1"/>
    <col min="6396" max="6396" width="8.109375" style="1" customWidth="1"/>
    <col min="6397" max="6397" width="10" style="1" customWidth="1"/>
    <col min="6398" max="6398" width="16.6640625" style="1" customWidth="1"/>
    <col min="6399" max="6637" width="11.44140625" style="1"/>
    <col min="6638" max="6638" width="18.44140625" style="1" customWidth="1"/>
    <col min="6639" max="6639" width="15.33203125" style="1" customWidth="1"/>
    <col min="6640" max="6640" width="9.44140625" style="1" customWidth="1"/>
    <col min="6641" max="6641" width="8.88671875" style="1" customWidth="1"/>
    <col min="6642" max="6642" width="21.44140625" style="1" customWidth="1"/>
    <col min="6643" max="6643" width="7.44140625" style="1" customWidth="1"/>
    <col min="6644" max="6644" width="8.44140625" style="1" customWidth="1"/>
    <col min="6645" max="6645" width="9.33203125" style="1" customWidth="1"/>
    <col min="6646" max="6646" width="8.109375" style="1" customWidth="1"/>
    <col min="6647" max="6648" width="8.6640625" style="1" customWidth="1"/>
    <col min="6649" max="6649" width="19" style="1" customWidth="1"/>
    <col min="6650" max="6650" width="14.109375" style="1" customWidth="1"/>
    <col min="6651" max="6651" width="7.44140625" style="1" customWidth="1"/>
    <col min="6652" max="6652" width="8.109375" style="1" customWidth="1"/>
    <col min="6653" max="6653" width="10" style="1" customWidth="1"/>
    <col min="6654" max="6654" width="16.6640625" style="1" customWidth="1"/>
    <col min="6655" max="6893" width="11.44140625" style="1"/>
    <col min="6894" max="6894" width="18.44140625" style="1" customWidth="1"/>
    <col min="6895" max="6895" width="15.33203125" style="1" customWidth="1"/>
    <col min="6896" max="6896" width="9.44140625" style="1" customWidth="1"/>
    <col min="6897" max="6897" width="8.88671875" style="1" customWidth="1"/>
    <col min="6898" max="6898" width="21.44140625" style="1" customWidth="1"/>
    <col min="6899" max="6899" width="7.44140625" style="1" customWidth="1"/>
    <col min="6900" max="6900" width="8.44140625" style="1" customWidth="1"/>
    <col min="6901" max="6901" width="9.33203125" style="1" customWidth="1"/>
    <col min="6902" max="6902" width="8.109375" style="1" customWidth="1"/>
    <col min="6903" max="6904" width="8.6640625" style="1" customWidth="1"/>
    <col min="6905" max="6905" width="19" style="1" customWidth="1"/>
    <col min="6906" max="6906" width="14.109375" style="1" customWidth="1"/>
    <col min="6907" max="6907" width="7.44140625" style="1" customWidth="1"/>
    <col min="6908" max="6908" width="8.109375" style="1" customWidth="1"/>
    <col min="6909" max="6909" width="10" style="1" customWidth="1"/>
    <col min="6910" max="6910" width="16.6640625" style="1" customWidth="1"/>
    <col min="6911" max="7149" width="11.44140625" style="1"/>
    <col min="7150" max="7150" width="18.44140625" style="1" customWidth="1"/>
    <col min="7151" max="7151" width="15.33203125" style="1" customWidth="1"/>
    <col min="7152" max="7152" width="9.44140625" style="1" customWidth="1"/>
    <col min="7153" max="7153" width="8.88671875" style="1" customWidth="1"/>
    <col min="7154" max="7154" width="21.44140625" style="1" customWidth="1"/>
    <col min="7155" max="7155" width="7.44140625" style="1" customWidth="1"/>
    <col min="7156" max="7156" width="8.44140625" style="1" customWidth="1"/>
    <col min="7157" max="7157" width="9.33203125" style="1" customWidth="1"/>
    <col min="7158" max="7158" width="8.109375" style="1" customWidth="1"/>
    <col min="7159" max="7160" width="8.6640625" style="1" customWidth="1"/>
    <col min="7161" max="7161" width="19" style="1" customWidth="1"/>
    <col min="7162" max="7162" width="14.109375" style="1" customWidth="1"/>
    <col min="7163" max="7163" width="7.44140625" style="1" customWidth="1"/>
    <col min="7164" max="7164" width="8.109375" style="1" customWidth="1"/>
    <col min="7165" max="7165" width="10" style="1" customWidth="1"/>
    <col min="7166" max="7166" width="16.6640625" style="1" customWidth="1"/>
    <col min="7167" max="7405" width="11.44140625" style="1"/>
    <col min="7406" max="7406" width="18.44140625" style="1" customWidth="1"/>
    <col min="7407" max="7407" width="15.33203125" style="1" customWidth="1"/>
    <col min="7408" max="7408" width="9.44140625" style="1" customWidth="1"/>
    <col min="7409" max="7409" width="8.88671875" style="1" customWidth="1"/>
    <col min="7410" max="7410" width="21.44140625" style="1" customWidth="1"/>
    <col min="7411" max="7411" width="7.44140625" style="1" customWidth="1"/>
    <col min="7412" max="7412" width="8.44140625" style="1" customWidth="1"/>
    <col min="7413" max="7413" width="9.33203125" style="1" customWidth="1"/>
    <col min="7414" max="7414" width="8.109375" style="1" customWidth="1"/>
    <col min="7415" max="7416" width="8.6640625" style="1" customWidth="1"/>
    <col min="7417" max="7417" width="19" style="1" customWidth="1"/>
    <col min="7418" max="7418" width="14.109375" style="1" customWidth="1"/>
    <col min="7419" max="7419" width="7.44140625" style="1" customWidth="1"/>
    <col min="7420" max="7420" width="8.109375" style="1" customWidth="1"/>
    <col min="7421" max="7421" width="10" style="1" customWidth="1"/>
    <col min="7422" max="7422" width="16.6640625" style="1" customWidth="1"/>
    <col min="7423" max="7661" width="11.44140625" style="1"/>
    <col min="7662" max="7662" width="18.44140625" style="1" customWidth="1"/>
    <col min="7663" max="7663" width="15.33203125" style="1" customWidth="1"/>
    <col min="7664" max="7664" width="9.44140625" style="1" customWidth="1"/>
    <col min="7665" max="7665" width="8.88671875" style="1" customWidth="1"/>
    <col min="7666" max="7666" width="21.44140625" style="1" customWidth="1"/>
    <col min="7667" max="7667" width="7.44140625" style="1" customWidth="1"/>
    <col min="7668" max="7668" width="8.44140625" style="1" customWidth="1"/>
    <col min="7669" max="7669" width="9.33203125" style="1" customWidth="1"/>
    <col min="7670" max="7670" width="8.109375" style="1" customWidth="1"/>
    <col min="7671" max="7672" width="8.6640625" style="1" customWidth="1"/>
    <col min="7673" max="7673" width="19" style="1" customWidth="1"/>
    <col min="7674" max="7674" width="14.109375" style="1" customWidth="1"/>
    <col min="7675" max="7675" width="7.44140625" style="1" customWidth="1"/>
    <col min="7676" max="7676" width="8.109375" style="1" customWidth="1"/>
    <col min="7677" max="7677" width="10" style="1" customWidth="1"/>
    <col min="7678" max="7678" width="16.6640625" style="1" customWidth="1"/>
    <col min="7679" max="7917" width="11.44140625" style="1"/>
    <col min="7918" max="7918" width="18.44140625" style="1" customWidth="1"/>
    <col min="7919" max="7919" width="15.33203125" style="1" customWidth="1"/>
    <col min="7920" max="7920" width="9.44140625" style="1" customWidth="1"/>
    <col min="7921" max="7921" width="8.88671875" style="1" customWidth="1"/>
    <col min="7922" max="7922" width="21.44140625" style="1" customWidth="1"/>
    <col min="7923" max="7923" width="7.44140625" style="1" customWidth="1"/>
    <col min="7924" max="7924" width="8.44140625" style="1" customWidth="1"/>
    <col min="7925" max="7925" width="9.33203125" style="1" customWidth="1"/>
    <col min="7926" max="7926" width="8.109375" style="1" customWidth="1"/>
    <col min="7927" max="7928" width="8.6640625" style="1" customWidth="1"/>
    <col min="7929" max="7929" width="19" style="1" customWidth="1"/>
    <col min="7930" max="7930" width="14.109375" style="1" customWidth="1"/>
    <col min="7931" max="7931" width="7.44140625" style="1" customWidth="1"/>
    <col min="7932" max="7932" width="8.109375" style="1" customWidth="1"/>
    <col min="7933" max="7933" width="10" style="1" customWidth="1"/>
    <col min="7934" max="7934" width="16.6640625" style="1" customWidth="1"/>
    <col min="7935" max="8173" width="11.44140625" style="1"/>
    <col min="8174" max="8174" width="18.44140625" style="1" customWidth="1"/>
    <col min="8175" max="8175" width="15.33203125" style="1" customWidth="1"/>
    <col min="8176" max="8176" width="9.44140625" style="1" customWidth="1"/>
    <col min="8177" max="8177" width="8.88671875" style="1" customWidth="1"/>
    <col min="8178" max="8178" width="21.44140625" style="1" customWidth="1"/>
    <col min="8179" max="8179" width="7.44140625" style="1" customWidth="1"/>
    <col min="8180" max="8180" width="8.44140625" style="1" customWidth="1"/>
    <col min="8181" max="8181" width="9.33203125" style="1" customWidth="1"/>
    <col min="8182" max="8182" width="8.109375" style="1" customWidth="1"/>
    <col min="8183" max="8184" width="8.6640625" style="1" customWidth="1"/>
    <col min="8185" max="8185" width="19" style="1" customWidth="1"/>
    <col min="8186" max="8186" width="14.109375" style="1" customWidth="1"/>
    <col min="8187" max="8187" width="7.44140625" style="1" customWidth="1"/>
    <col min="8188" max="8188" width="8.109375" style="1" customWidth="1"/>
    <col min="8189" max="8189" width="10" style="1" customWidth="1"/>
    <col min="8190" max="8190" width="16.6640625" style="1" customWidth="1"/>
    <col min="8191" max="8429" width="11.44140625" style="1"/>
    <col min="8430" max="8430" width="18.44140625" style="1" customWidth="1"/>
    <col min="8431" max="8431" width="15.33203125" style="1" customWidth="1"/>
    <col min="8432" max="8432" width="9.44140625" style="1" customWidth="1"/>
    <col min="8433" max="8433" width="8.88671875" style="1" customWidth="1"/>
    <col min="8434" max="8434" width="21.44140625" style="1" customWidth="1"/>
    <col min="8435" max="8435" width="7.44140625" style="1" customWidth="1"/>
    <col min="8436" max="8436" width="8.44140625" style="1" customWidth="1"/>
    <col min="8437" max="8437" width="9.33203125" style="1" customWidth="1"/>
    <col min="8438" max="8438" width="8.109375" style="1" customWidth="1"/>
    <col min="8439" max="8440" width="8.6640625" style="1" customWidth="1"/>
    <col min="8441" max="8441" width="19" style="1" customWidth="1"/>
    <col min="8442" max="8442" width="14.109375" style="1" customWidth="1"/>
    <col min="8443" max="8443" width="7.44140625" style="1" customWidth="1"/>
    <col min="8444" max="8444" width="8.109375" style="1" customWidth="1"/>
    <col min="8445" max="8445" width="10" style="1" customWidth="1"/>
    <col min="8446" max="8446" width="16.6640625" style="1" customWidth="1"/>
    <col min="8447" max="8685" width="11.44140625" style="1"/>
    <col min="8686" max="8686" width="18.44140625" style="1" customWidth="1"/>
    <col min="8687" max="8687" width="15.33203125" style="1" customWidth="1"/>
    <col min="8688" max="8688" width="9.44140625" style="1" customWidth="1"/>
    <col min="8689" max="8689" width="8.88671875" style="1" customWidth="1"/>
    <col min="8690" max="8690" width="21.44140625" style="1" customWidth="1"/>
    <col min="8691" max="8691" width="7.44140625" style="1" customWidth="1"/>
    <col min="8692" max="8692" width="8.44140625" style="1" customWidth="1"/>
    <col min="8693" max="8693" width="9.33203125" style="1" customWidth="1"/>
    <col min="8694" max="8694" width="8.109375" style="1" customWidth="1"/>
    <col min="8695" max="8696" width="8.6640625" style="1" customWidth="1"/>
    <col min="8697" max="8697" width="19" style="1" customWidth="1"/>
    <col min="8698" max="8698" width="14.109375" style="1" customWidth="1"/>
    <col min="8699" max="8699" width="7.44140625" style="1" customWidth="1"/>
    <col min="8700" max="8700" width="8.109375" style="1" customWidth="1"/>
    <col min="8701" max="8701" width="10" style="1" customWidth="1"/>
    <col min="8702" max="8702" width="16.6640625" style="1" customWidth="1"/>
    <col min="8703" max="8941" width="11.44140625" style="1"/>
    <col min="8942" max="8942" width="18.44140625" style="1" customWidth="1"/>
    <col min="8943" max="8943" width="15.33203125" style="1" customWidth="1"/>
    <col min="8944" max="8944" width="9.44140625" style="1" customWidth="1"/>
    <col min="8945" max="8945" width="8.88671875" style="1" customWidth="1"/>
    <col min="8946" max="8946" width="21.44140625" style="1" customWidth="1"/>
    <col min="8947" max="8947" width="7.44140625" style="1" customWidth="1"/>
    <col min="8948" max="8948" width="8.44140625" style="1" customWidth="1"/>
    <col min="8949" max="8949" width="9.33203125" style="1" customWidth="1"/>
    <col min="8950" max="8950" width="8.109375" style="1" customWidth="1"/>
    <col min="8951" max="8952" width="8.6640625" style="1" customWidth="1"/>
    <col min="8953" max="8953" width="19" style="1" customWidth="1"/>
    <col min="8954" max="8954" width="14.109375" style="1" customWidth="1"/>
    <col min="8955" max="8955" width="7.44140625" style="1" customWidth="1"/>
    <col min="8956" max="8956" width="8.109375" style="1" customWidth="1"/>
    <col min="8957" max="8957" width="10" style="1" customWidth="1"/>
    <col min="8958" max="8958" width="16.6640625" style="1" customWidth="1"/>
    <col min="8959" max="9197" width="11.44140625" style="1"/>
    <col min="9198" max="9198" width="18.44140625" style="1" customWidth="1"/>
    <col min="9199" max="9199" width="15.33203125" style="1" customWidth="1"/>
    <col min="9200" max="9200" width="9.44140625" style="1" customWidth="1"/>
    <col min="9201" max="9201" width="8.88671875" style="1" customWidth="1"/>
    <col min="9202" max="9202" width="21.44140625" style="1" customWidth="1"/>
    <col min="9203" max="9203" width="7.44140625" style="1" customWidth="1"/>
    <col min="9204" max="9204" width="8.44140625" style="1" customWidth="1"/>
    <col min="9205" max="9205" width="9.33203125" style="1" customWidth="1"/>
    <col min="9206" max="9206" width="8.109375" style="1" customWidth="1"/>
    <col min="9207" max="9208" width="8.6640625" style="1" customWidth="1"/>
    <col min="9209" max="9209" width="19" style="1" customWidth="1"/>
    <col min="9210" max="9210" width="14.109375" style="1" customWidth="1"/>
    <col min="9211" max="9211" width="7.44140625" style="1" customWidth="1"/>
    <col min="9212" max="9212" width="8.109375" style="1" customWidth="1"/>
    <col min="9213" max="9213" width="10" style="1" customWidth="1"/>
    <col min="9214" max="9214" width="16.6640625" style="1" customWidth="1"/>
    <col min="9215" max="9453" width="11.44140625" style="1"/>
    <col min="9454" max="9454" width="18.44140625" style="1" customWidth="1"/>
    <col min="9455" max="9455" width="15.33203125" style="1" customWidth="1"/>
    <col min="9456" max="9456" width="9.44140625" style="1" customWidth="1"/>
    <col min="9457" max="9457" width="8.88671875" style="1" customWidth="1"/>
    <col min="9458" max="9458" width="21.44140625" style="1" customWidth="1"/>
    <col min="9459" max="9459" width="7.44140625" style="1" customWidth="1"/>
    <col min="9460" max="9460" width="8.44140625" style="1" customWidth="1"/>
    <col min="9461" max="9461" width="9.33203125" style="1" customWidth="1"/>
    <col min="9462" max="9462" width="8.109375" style="1" customWidth="1"/>
    <col min="9463" max="9464" width="8.6640625" style="1" customWidth="1"/>
    <col min="9465" max="9465" width="19" style="1" customWidth="1"/>
    <col min="9466" max="9466" width="14.109375" style="1" customWidth="1"/>
    <col min="9467" max="9467" width="7.44140625" style="1" customWidth="1"/>
    <col min="9468" max="9468" width="8.109375" style="1" customWidth="1"/>
    <col min="9469" max="9469" width="10" style="1" customWidth="1"/>
    <col min="9470" max="9470" width="16.6640625" style="1" customWidth="1"/>
    <col min="9471" max="9709" width="11.44140625" style="1"/>
    <col min="9710" max="9710" width="18.44140625" style="1" customWidth="1"/>
    <col min="9711" max="9711" width="15.33203125" style="1" customWidth="1"/>
    <col min="9712" max="9712" width="9.44140625" style="1" customWidth="1"/>
    <col min="9713" max="9713" width="8.88671875" style="1" customWidth="1"/>
    <col min="9714" max="9714" width="21.44140625" style="1" customWidth="1"/>
    <col min="9715" max="9715" width="7.44140625" style="1" customWidth="1"/>
    <col min="9716" max="9716" width="8.44140625" style="1" customWidth="1"/>
    <col min="9717" max="9717" width="9.33203125" style="1" customWidth="1"/>
    <col min="9718" max="9718" width="8.109375" style="1" customWidth="1"/>
    <col min="9719" max="9720" width="8.6640625" style="1" customWidth="1"/>
    <col min="9721" max="9721" width="19" style="1" customWidth="1"/>
    <col min="9722" max="9722" width="14.109375" style="1" customWidth="1"/>
    <col min="9723" max="9723" width="7.44140625" style="1" customWidth="1"/>
    <col min="9724" max="9724" width="8.109375" style="1" customWidth="1"/>
    <col min="9725" max="9725" width="10" style="1" customWidth="1"/>
    <col min="9726" max="9726" width="16.6640625" style="1" customWidth="1"/>
    <col min="9727" max="9965" width="11.44140625" style="1"/>
    <col min="9966" max="9966" width="18.44140625" style="1" customWidth="1"/>
    <col min="9967" max="9967" width="15.33203125" style="1" customWidth="1"/>
    <col min="9968" max="9968" width="9.44140625" style="1" customWidth="1"/>
    <col min="9969" max="9969" width="8.88671875" style="1" customWidth="1"/>
    <col min="9970" max="9970" width="21.44140625" style="1" customWidth="1"/>
    <col min="9971" max="9971" width="7.44140625" style="1" customWidth="1"/>
    <col min="9972" max="9972" width="8.44140625" style="1" customWidth="1"/>
    <col min="9973" max="9973" width="9.33203125" style="1" customWidth="1"/>
    <col min="9974" max="9974" width="8.109375" style="1" customWidth="1"/>
    <col min="9975" max="9976" width="8.6640625" style="1" customWidth="1"/>
    <col min="9977" max="9977" width="19" style="1" customWidth="1"/>
    <col min="9978" max="9978" width="14.109375" style="1" customWidth="1"/>
    <col min="9979" max="9979" width="7.44140625" style="1" customWidth="1"/>
    <col min="9980" max="9980" width="8.109375" style="1" customWidth="1"/>
    <col min="9981" max="9981" width="10" style="1" customWidth="1"/>
    <col min="9982" max="9982" width="16.6640625" style="1" customWidth="1"/>
    <col min="9983" max="10221" width="11.44140625" style="1"/>
    <col min="10222" max="10222" width="18.44140625" style="1" customWidth="1"/>
    <col min="10223" max="10223" width="15.33203125" style="1" customWidth="1"/>
    <col min="10224" max="10224" width="9.44140625" style="1" customWidth="1"/>
    <col min="10225" max="10225" width="8.88671875" style="1" customWidth="1"/>
    <col min="10226" max="10226" width="21.44140625" style="1" customWidth="1"/>
    <col min="10227" max="10227" width="7.44140625" style="1" customWidth="1"/>
    <col min="10228" max="10228" width="8.44140625" style="1" customWidth="1"/>
    <col min="10229" max="10229" width="9.33203125" style="1" customWidth="1"/>
    <col min="10230" max="10230" width="8.109375" style="1" customWidth="1"/>
    <col min="10231" max="10232" width="8.6640625" style="1" customWidth="1"/>
    <col min="10233" max="10233" width="19" style="1" customWidth="1"/>
    <col min="10234" max="10234" width="14.109375" style="1" customWidth="1"/>
    <col min="10235" max="10235" width="7.44140625" style="1" customWidth="1"/>
    <col min="10236" max="10236" width="8.109375" style="1" customWidth="1"/>
    <col min="10237" max="10237" width="10" style="1" customWidth="1"/>
    <col min="10238" max="10238" width="16.6640625" style="1" customWidth="1"/>
    <col min="10239" max="10477" width="11.44140625" style="1"/>
    <col min="10478" max="10478" width="18.44140625" style="1" customWidth="1"/>
    <col min="10479" max="10479" width="15.33203125" style="1" customWidth="1"/>
    <col min="10480" max="10480" width="9.44140625" style="1" customWidth="1"/>
    <col min="10481" max="10481" width="8.88671875" style="1" customWidth="1"/>
    <col min="10482" max="10482" width="21.44140625" style="1" customWidth="1"/>
    <col min="10483" max="10483" width="7.44140625" style="1" customWidth="1"/>
    <col min="10484" max="10484" width="8.44140625" style="1" customWidth="1"/>
    <col min="10485" max="10485" width="9.33203125" style="1" customWidth="1"/>
    <col min="10486" max="10486" width="8.109375" style="1" customWidth="1"/>
    <col min="10487" max="10488" width="8.6640625" style="1" customWidth="1"/>
    <col min="10489" max="10489" width="19" style="1" customWidth="1"/>
    <col min="10490" max="10490" width="14.109375" style="1" customWidth="1"/>
    <col min="10491" max="10491" width="7.44140625" style="1" customWidth="1"/>
    <col min="10492" max="10492" width="8.109375" style="1" customWidth="1"/>
    <col min="10493" max="10493" width="10" style="1" customWidth="1"/>
    <col min="10494" max="10494" width="16.6640625" style="1" customWidth="1"/>
    <col min="10495" max="10733" width="11.44140625" style="1"/>
    <col min="10734" max="10734" width="18.44140625" style="1" customWidth="1"/>
    <col min="10735" max="10735" width="15.33203125" style="1" customWidth="1"/>
    <col min="10736" max="10736" width="9.44140625" style="1" customWidth="1"/>
    <col min="10737" max="10737" width="8.88671875" style="1" customWidth="1"/>
    <col min="10738" max="10738" width="21.44140625" style="1" customWidth="1"/>
    <col min="10739" max="10739" width="7.44140625" style="1" customWidth="1"/>
    <col min="10740" max="10740" width="8.44140625" style="1" customWidth="1"/>
    <col min="10741" max="10741" width="9.33203125" style="1" customWidth="1"/>
    <col min="10742" max="10742" width="8.109375" style="1" customWidth="1"/>
    <col min="10743" max="10744" width="8.6640625" style="1" customWidth="1"/>
    <col min="10745" max="10745" width="19" style="1" customWidth="1"/>
    <col min="10746" max="10746" width="14.109375" style="1" customWidth="1"/>
    <col min="10747" max="10747" width="7.44140625" style="1" customWidth="1"/>
    <col min="10748" max="10748" width="8.109375" style="1" customWidth="1"/>
    <col min="10749" max="10749" width="10" style="1" customWidth="1"/>
    <col min="10750" max="10750" width="16.6640625" style="1" customWidth="1"/>
    <col min="10751" max="10989" width="11.44140625" style="1"/>
    <col min="10990" max="10990" width="18.44140625" style="1" customWidth="1"/>
    <col min="10991" max="10991" width="15.33203125" style="1" customWidth="1"/>
    <col min="10992" max="10992" width="9.44140625" style="1" customWidth="1"/>
    <col min="10993" max="10993" width="8.88671875" style="1" customWidth="1"/>
    <col min="10994" max="10994" width="21.44140625" style="1" customWidth="1"/>
    <col min="10995" max="10995" width="7.44140625" style="1" customWidth="1"/>
    <col min="10996" max="10996" width="8.44140625" style="1" customWidth="1"/>
    <col min="10997" max="10997" width="9.33203125" style="1" customWidth="1"/>
    <col min="10998" max="10998" width="8.109375" style="1" customWidth="1"/>
    <col min="10999" max="11000" width="8.6640625" style="1" customWidth="1"/>
    <col min="11001" max="11001" width="19" style="1" customWidth="1"/>
    <col min="11002" max="11002" width="14.109375" style="1" customWidth="1"/>
    <col min="11003" max="11003" width="7.44140625" style="1" customWidth="1"/>
    <col min="11004" max="11004" width="8.109375" style="1" customWidth="1"/>
    <col min="11005" max="11005" width="10" style="1" customWidth="1"/>
    <col min="11006" max="11006" width="16.6640625" style="1" customWidth="1"/>
    <col min="11007" max="11245" width="11.44140625" style="1"/>
    <col min="11246" max="11246" width="18.44140625" style="1" customWidth="1"/>
    <col min="11247" max="11247" width="15.33203125" style="1" customWidth="1"/>
    <col min="11248" max="11248" width="9.44140625" style="1" customWidth="1"/>
    <col min="11249" max="11249" width="8.88671875" style="1" customWidth="1"/>
    <col min="11250" max="11250" width="21.44140625" style="1" customWidth="1"/>
    <col min="11251" max="11251" width="7.44140625" style="1" customWidth="1"/>
    <col min="11252" max="11252" width="8.44140625" style="1" customWidth="1"/>
    <col min="11253" max="11253" width="9.33203125" style="1" customWidth="1"/>
    <col min="11254" max="11254" width="8.109375" style="1" customWidth="1"/>
    <col min="11255" max="11256" width="8.6640625" style="1" customWidth="1"/>
    <col min="11257" max="11257" width="19" style="1" customWidth="1"/>
    <col min="11258" max="11258" width="14.109375" style="1" customWidth="1"/>
    <col min="11259" max="11259" width="7.44140625" style="1" customWidth="1"/>
    <col min="11260" max="11260" width="8.109375" style="1" customWidth="1"/>
    <col min="11261" max="11261" width="10" style="1" customWidth="1"/>
    <col min="11262" max="11262" width="16.6640625" style="1" customWidth="1"/>
    <col min="11263" max="11501" width="11.44140625" style="1"/>
    <col min="11502" max="11502" width="18.44140625" style="1" customWidth="1"/>
    <col min="11503" max="11503" width="15.33203125" style="1" customWidth="1"/>
    <col min="11504" max="11504" width="9.44140625" style="1" customWidth="1"/>
    <col min="11505" max="11505" width="8.88671875" style="1" customWidth="1"/>
    <col min="11506" max="11506" width="21.44140625" style="1" customWidth="1"/>
    <col min="11507" max="11507" width="7.44140625" style="1" customWidth="1"/>
    <col min="11508" max="11508" width="8.44140625" style="1" customWidth="1"/>
    <col min="11509" max="11509" width="9.33203125" style="1" customWidth="1"/>
    <col min="11510" max="11510" width="8.109375" style="1" customWidth="1"/>
    <col min="11511" max="11512" width="8.6640625" style="1" customWidth="1"/>
    <col min="11513" max="11513" width="19" style="1" customWidth="1"/>
    <col min="11514" max="11514" width="14.109375" style="1" customWidth="1"/>
    <col min="11515" max="11515" width="7.44140625" style="1" customWidth="1"/>
    <col min="11516" max="11516" width="8.109375" style="1" customWidth="1"/>
    <col min="11517" max="11517" width="10" style="1" customWidth="1"/>
    <col min="11518" max="11518" width="16.6640625" style="1" customWidth="1"/>
    <col min="11519" max="11757" width="11.44140625" style="1"/>
    <col min="11758" max="11758" width="18.44140625" style="1" customWidth="1"/>
    <col min="11759" max="11759" width="15.33203125" style="1" customWidth="1"/>
    <col min="11760" max="11760" width="9.44140625" style="1" customWidth="1"/>
    <col min="11761" max="11761" width="8.88671875" style="1" customWidth="1"/>
    <col min="11762" max="11762" width="21.44140625" style="1" customWidth="1"/>
    <col min="11763" max="11763" width="7.44140625" style="1" customWidth="1"/>
    <col min="11764" max="11764" width="8.44140625" style="1" customWidth="1"/>
    <col min="11765" max="11765" width="9.33203125" style="1" customWidth="1"/>
    <col min="11766" max="11766" width="8.109375" style="1" customWidth="1"/>
    <col min="11767" max="11768" width="8.6640625" style="1" customWidth="1"/>
    <col min="11769" max="11769" width="19" style="1" customWidth="1"/>
    <col min="11770" max="11770" width="14.109375" style="1" customWidth="1"/>
    <col min="11771" max="11771" width="7.44140625" style="1" customWidth="1"/>
    <col min="11772" max="11772" width="8.109375" style="1" customWidth="1"/>
    <col min="11773" max="11773" width="10" style="1" customWidth="1"/>
    <col min="11774" max="11774" width="16.6640625" style="1" customWidth="1"/>
    <col min="11775" max="12013" width="11.44140625" style="1"/>
    <col min="12014" max="12014" width="18.44140625" style="1" customWidth="1"/>
    <col min="12015" max="12015" width="15.33203125" style="1" customWidth="1"/>
    <col min="12016" max="12016" width="9.44140625" style="1" customWidth="1"/>
    <col min="12017" max="12017" width="8.88671875" style="1" customWidth="1"/>
    <col min="12018" max="12018" width="21.44140625" style="1" customWidth="1"/>
    <col min="12019" max="12019" width="7.44140625" style="1" customWidth="1"/>
    <col min="12020" max="12020" width="8.44140625" style="1" customWidth="1"/>
    <col min="12021" max="12021" width="9.33203125" style="1" customWidth="1"/>
    <col min="12022" max="12022" width="8.109375" style="1" customWidth="1"/>
    <col min="12023" max="12024" width="8.6640625" style="1" customWidth="1"/>
    <col min="12025" max="12025" width="19" style="1" customWidth="1"/>
    <col min="12026" max="12026" width="14.109375" style="1" customWidth="1"/>
    <col min="12027" max="12027" width="7.44140625" style="1" customWidth="1"/>
    <col min="12028" max="12028" width="8.109375" style="1" customWidth="1"/>
    <col min="12029" max="12029" width="10" style="1" customWidth="1"/>
    <col min="12030" max="12030" width="16.6640625" style="1" customWidth="1"/>
    <col min="12031" max="12269" width="11.44140625" style="1"/>
    <col min="12270" max="12270" width="18.44140625" style="1" customWidth="1"/>
    <col min="12271" max="12271" width="15.33203125" style="1" customWidth="1"/>
    <col min="12272" max="12272" width="9.44140625" style="1" customWidth="1"/>
    <col min="12273" max="12273" width="8.88671875" style="1" customWidth="1"/>
    <col min="12274" max="12274" width="21.44140625" style="1" customWidth="1"/>
    <col min="12275" max="12275" width="7.44140625" style="1" customWidth="1"/>
    <col min="12276" max="12276" width="8.44140625" style="1" customWidth="1"/>
    <col min="12277" max="12277" width="9.33203125" style="1" customWidth="1"/>
    <col min="12278" max="12278" width="8.109375" style="1" customWidth="1"/>
    <col min="12279" max="12280" width="8.6640625" style="1" customWidth="1"/>
    <col min="12281" max="12281" width="19" style="1" customWidth="1"/>
    <col min="12282" max="12282" width="14.109375" style="1" customWidth="1"/>
    <col min="12283" max="12283" width="7.44140625" style="1" customWidth="1"/>
    <col min="12284" max="12284" width="8.109375" style="1" customWidth="1"/>
    <col min="12285" max="12285" width="10" style="1" customWidth="1"/>
    <col min="12286" max="12286" width="16.6640625" style="1" customWidth="1"/>
    <col min="12287" max="12525" width="11.44140625" style="1"/>
    <col min="12526" max="12526" width="18.44140625" style="1" customWidth="1"/>
    <col min="12527" max="12527" width="15.33203125" style="1" customWidth="1"/>
    <col min="12528" max="12528" width="9.44140625" style="1" customWidth="1"/>
    <col min="12529" max="12529" width="8.88671875" style="1" customWidth="1"/>
    <col min="12530" max="12530" width="21.44140625" style="1" customWidth="1"/>
    <col min="12531" max="12531" width="7.44140625" style="1" customWidth="1"/>
    <col min="12532" max="12532" width="8.44140625" style="1" customWidth="1"/>
    <col min="12533" max="12533" width="9.33203125" style="1" customWidth="1"/>
    <col min="12534" max="12534" width="8.109375" style="1" customWidth="1"/>
    <col min="12535" max="12536" width="8.6640625" style="1" customWidth="1"/>
    <col min="12537" max="12537" width="19" style="1" customWidth="1"/>
    <col min="12538" max="12538" width="14.109375" style="1" customWidth="1"/>
    <col min="12539" max="12539" width="7.44140625" style="1" customWidth="1"/>
    <col min="12540" max="12540" width="8.109375" style="1" customWidth="1"/>
    <col min="12541" max="12541" width="10" style="1" customWidth="1"/>
    <col min="12542" max="12542" width="16.6640625" style="1" customWidth="1"/>
    <col min="12543" max="12781" width="11.44140625" style="1"/>
    <col min="12782" max="12782" width="18.44140625" style="1" customWidth="1"/>
    <col min="12783" max="12783" width="15.33203125" style="1" customWidth="1"/>
    <col min="12784" max="12784" width="9.44140625" style="1" customWidth="1"/>
    <col min="12785" max="12785" width="8.88671875" style="1" customWidth="1"/>
    <col min="12786" max="12786" width="21.44140625" style="1" customWidth="1"/>
    <col min="12787" max="12787" width="7.44140625" style="1" customWidth="1"/>
    <col min="12788" max="12788" width="8.44140625" style="1" customWidth="1"/>
    <col min="12789" max="12789" width="9.33203125" style="1" customWidth="1"/>
    <col min="12790" max="12790" width="8.109375" style="1" customWidth="1"/>
    <col min="12791" max="12792" width="8.6640625" style="1" customWidth="1"/>
    <col min="12793" max="12793" width="19" style="1" customWidth="1"/>
    <col min="12794" max="12794" width="14.109375" style="1" customWidth="1"/>
    <col min="12795" max="12795" width="7.44140625" style="1" customWidth="1"/>
    <col min="12796" max="12796" width="8.109375" style="1" customWidth="1"/>
    <col min="12797" max="12797" width="10" style="1" customWidth="1"/>
    <col min="12798" max="12798" width="16.6640625" style="1" customWidth="1"/>
    <col min="12799" max="13037" width="11.44140625" style="1"/>
    <col min="13038" max="13038" width="18.44140625" style="1" customWidth="1"/>
    <col min="13039" max="13039" width="15.33203125" style="1" customWidth="1"/>
    <col min="13040" max="13040" width="9.44140625" style="1" customWidth="1"/>
    <col min="13041" max="13041" width="8.88671875" style="1" customWidth="1"/>
    <col min="13042" max="13042" width="21.44140625" style="1" customWidth="1"/>
    <col min="13043" max="13043" width="7.44140625" style="1" customWidth="1"/>
    <col min="13044" max="13044" width="8.44140625" style="1" customWidth="1"/>
    <col min="13045" max="13045" width="9.33203125" style="1" customWidth="1"/>
    <col min="13046" max="13046" width="8.109375" style="1" customWidth="1"/>
    <col min="13047" max="13048" width="8.6640625" style="1" customWidth="1"/>
    <col min="13049" max="13049" width="19" style="1" customWidth="1"/>
    <col min="13050" max="13050" width="14.109375" style="1" customWidth="1"/>
    <col min="13051" max="13051" width="7.44140625" style="1" customWidth="1"/>
    <col min="13052" max="13052" width="8.109375" style="1" customWidth="1"/>
    <col min="13053" max="13053" width="10" style="1" customWidth="1"/>
    <col min="13054" max="13054" width="16.6640625" style="1" customWidth="1"/>
    <col min="13055" max="13293" width="11.44140625" style="1"/>
    <col min="13294" max="13294" width="18.44140625" style="1" customWidth="1"/>
    <col min="13295" max="13295" width="15.33203125" style="1" customWidth="1"/>
    <col min="13296" max="13296" width="9.44140625" style="1" customWidth="1"/>
    <col min="13297" max="13297" width="8.88671875" style="1" customWidth="1"/>
    <col min="13298" max="13298" width="21.44140625" style="1" customWidth="1"/>
    <col min="13299" max="13299" width="7.44140625" style="1" customWidth="1"/>
    <col min="13300" max="13300" width="8.44140625" style="1" customWidth="1"/>
    <col min="13301" max="13301" width="9.33203125" style="1" customWidth="1"/>
    <col min="13302" max="13302" width="8.109375" style="1" customWidth="1"/>
    <col min="13303" max="13304" width="8.6640625" style="1" customWidth="1"/>
    <col min="13305" max="13305" width="19" style="1" customWidth="1"/>
    <col min="13306" max="13306" width="14.109375" style="1" customWidth="1"/>
    <col min="13307" max="13307" width="7.44140625" style="1" customWidth="1"/>
    <col min="13308" max="13308" width="8.109375" style="1" customWidth="1"/>
    <col min="13309" max="13309" width="10" style="1" customWidth="1"/>
    <col min="13310" max="13310" width="16.6640625" style="1" customWidth="1"/>
    <col min="13311" max="13549" width="11.44140625" style="1"/>
    <col min="13550" max="13550" width="18.44140625" style="1" customWidth="1"/>
    <col min="13551" max="13551" width="15.33203125" style="1" customWidth="1"/>
    <col min="13552" max="13552" width="9.44140625" style="1" customWidth="1"/>
    <col min="13553" max="13553" width="8.88671875" style="1" customWidth="1"/>
    <col min="13554" max="13554" width="21.44140625" style="1" customWidth="1"/>
    <col min="13555" max="13555" width="7.44140625" style="1" customWidth="1"/>
    <col min="13556" max="13556" width="8.44140625" style="1" customWidth="1"/>
    <col min="13557" max="13557" width="9.33203125" style="1" customWidth="1"/>
    <col min="13558" max="13558" width="8.109375" style="1" customWidth="1"/>
    <col min="13559" max="13560" width="8.6640625" style="1" customWidth="1"/>
    <col min="13561" max="13561" width="19" style="1" customWidth="1"/>
    <col min="13562" max="13562" width="14.109375" style="1" customWidth="1"/>
    <col min="13563" max="13563" width="7.44140625" style="1" customWidth="1"/>
    <col min="13564" max="13564" width="8.109375" style="1" customWidth="1"/>
    <col min="13565" max="13565" width="10" style="1" customWidth="1"/>
    <col min="13566" max="13566" width="16.6640625" style="1" customWidth="1"/>
    <col min="13567" max="13805" width="11.44140625" style="1"/>
    <col min="13806" max="13806" width="18.44140625" style="1" customWidth="1"/>
    <col min="13807" max="13807" width="15.33203125" style="1" customWidth="1"/>
    <col min="13808" max="13808" width="9.44140625" style="1" customWidth="1"/>
    <col min="13809" max="13809" width="8.88671875" style="1" customWidth="1"/>
    <col min="13810" max="13810" width="21.44140625" style="1" customWidth="1"/>
    <col min="13811" max="13811" width="7.44140625" style="1" customWidth="1"/>
    <col min="13812" max="13812" width="8.44140625" style="1" customWidth="1"/>
    <col min="13813" max="13813" width="9.33203125" style="1" customWidth="1"/>
    <col min="13814" max="13814" width="8.109375" style="1" customWidth="1"/>
    <col min="13815" max="13816" width="8.6640625" style="1" customWidth="1"/>
    <col min="13817" max="13817" width="19" style="1" customWidth="1"/>
    <col min="13818" max="13818" width="14.109375" style="1" customWidth="1"/>
    <col min="13819" max="13819" width="7.44140625" style="1" customWidth="1"/>
    <col min="13820" max="13820" width="8.109375" style="1" customWidth="1"/>
    <col min="13821" max="13821" width="10" style="1" customWidth="1"/>
    <col min="13822" max="13822" width="16.6640625" style="1" customWidth="1"/>
    <col min="13823" max="14061" width="11.44140625" style="1"/>
    <col min="14062" max="14062" width="18.44140625" style="1" customWidth="1"/>
    <col min="14063" max="14063" width="15.33203125" style="1" customWidth="1"/>
    <col min="14064" max="14064" width="9.44140625" style="1" customWidth="1"/>
    <col min="14065" max="14065" width="8.88671875" style="1" customWidth="1"/>
    <col min="14066" max="14066" width="21.44140625" style="1" customWidth="1"/>
    <col min="14067" max="14067" width="7.44140625" style="1" customWidth="1"/>
    <col min="14068" max="14068" width="8.44140625" style="1" customWidth="1"/>
    <col min="14069" max="14069" width="9.33203125" style="1" customWidth="1"/>
    <col min="14070" max="14070" width="8.109375" style="1" customWidth="1"/>
    <col min="14071" max="14072" width="8.6640625" style="1" customWidth="1"/>
    <col min="14073" max="14073" width="19" style="1" customWidth="1"/>
    <col min="14074" max="14074" width="14.109375" style="1" customWidth="1"/>
    <col min="14075" max="14075" width="7.44140625" style="1" customWidth="1"/>
    <col min="14076" max="14076" width="8.109375" style="1" customWidth="1"/>
    <col min="14077" max="14077" width="10" style="1" customWidth="1"/>
    <col min="14078" max="14078" width="16.6640625" style="1" customWidth="1"/>
    <col min="14079" max="14317" width="11.44140625" style="1"/>
    <col min="14318" max="14318" width="18.44140625" style="1" customWidth="1"/>
    <col min="14319" max="14319" width="15.33203125" style="1" customWidth="1"/>
    <col min="14320" max="14320" width="9.44140625" style="1" customWidth="1"/>
    <col min="14321" max="14321" width="8.88671875" style="1" customWidth="1"/>
    <col min="14322" max="14322" width="21.44140625" style="1" customWidth="1"/>
    <col min="14323" max="14323" width="7.44140625" style="1" customWidth="1"/>
    <col min="14324" max="14324" width="8.44140625" style="1" customWidth="1"/>
    <col min="14325" max="14325" width="9.33203125" style="1" customWidth="1"/>
    <col min="14326" max="14326" width="8.109375" style="1" customWidth="1"/>
    <col min="14327" max="14328" width="8.6640625" style="1" customWidth="1"/>
    <col min="14329" max="14329" width="19" style="1" customWidth="1"/>
    <col min="14330" max="14330" width="14.109375" style="1" customWidth="1"/>
    <col min="14331" max="14331" width="7.44140625" style="1" customWidth="1"/>
    <col min="14332" max="14332" width="8.109375" style="1" customWidth="1"/>
    <col min="14333" max="14333" width="10" style="1" customWidth="1"/>
    <col min="14334" max="14334" width="16.6640625" style="1" customWidth="1"/>
    <col min="14335" max="14573" width="11.44140625" style="1"/>
    <col min="14574" max="14574" width="18.44140625" style="1" customWidth="1"/>
    <col min="14575" max="14575" width="15.33203125" style="1" customWidth="1"/>
    <col min="14576" max="14576" width="9.44140625" style="1" customWidth="1"/>
    <col min="14577" max="14577" width="8.88671875" style="1" customWidth="1"/>
    <col min="14578" max="14578" width="21.44140625" style="1" customWidth="1"/>
    <col min="14579" max="14579" width="7.44140625" style="1" customWidth="1"/>
    <col min="14580" max="14580" width="8.44140625" style="1" customWidth="1"/>
    <col min="14581" max="14581" width="9.33203125" style="1" customWidth="1"/>
    <col min="14582" max="14582" width="8.109375" style="1" customWidth="1"/>
    <col min="14583" max="14584" width="8.6640625" style="1" customWidth="1"/>
    <col min="14585" max="14585" width="19" style="1" customWidth="1"/>
    <col min="14586" max="14586" width="14.109375" style="1" customWidth="1"/>
    <col min="14587" max="14587" width="7.44140625" style="1" customWidth="1"/>
    <col min="14588" max="14588" width="8.109375" style="1" customWidth="1"/>
    <col min="14589" max="14589" width="10" style="1" customWidth="1"/>
    <col min="14590" max="14590" width="16.6640625" style="1" customWidth="1"/>
    <col min="14591" max="14829" width="11.44140625" style="1"/>
    <col min="14830" max="14830" width="18.44140625" style="1" customWidth="1"/>
    <col min="14831" max="14831" width="15.33203125" style="1" customWidth="1"/>
    <col min="14832" max="14832" width="9.44140625" style="1" customWidth="1"/>
    <col min="14833" max="14833" width="8.88671875" style="1" customWidth="1"/>
    <col min="14834" max="14834" width="21.44140625" style="1" customWidth="1"/>
    <col min="14835" max="14835" width="7.44140625" style="1" customWidth="1"/>
    <col min="14836" max="14836" width="8.44140625" style="1" customWidth="1"/>
    <col min="14837" max="14837" width="9.33203125" style="1" customWidth="1"/>
    <col min="14838" max="14838" width="8.109375" style="1" customWidth="1"/>
    <col min="14839" max="14840" width="8.6640625" style="1" customWidth="1"/>
    <col min="14841" max="14841" width="19" style="1" customWidth="1"/>
    <col min="14842" max="14842" width="14.109375" style="1" customWidth="1"/>
    <col min="14843" max="14843" width="7.44140625" style="1" customWidth="1"/>
    <col min="14844" max="14844" width="8.109375" style="1" customWidth="1"/>
    <col min="14845" max="14845" width="10" style="1" customWidth="1"/>
    <col min="14846" max="14846" width="16.6640625" style="1" customWidth="1"/>
    <col min="14847" max="15085" width="11.44140625" style="1"/>
    <col min="15086" max="15086" width="18.44140625" style="1" customWidth="1"/>
    <col min="15087" max="15087" width="15.33203125" style="1" customWidth="1"/>
    <col min="15088" max="15088" width="9.44140625" style="1" customWidth="1"/>
    <col min="15089" max="15089" width="8.88671875" style="1" customWidth="1"/>
    <col min="15090" max="15090" width="21.44140625" style="1" customWidth="1"/>
    <col min="15091" max="15091" width="7.44140625" style="1" customWidth="1"/>
    <col min="15092" max="15092" width="8.44140625" style="1" customWidth="1"/>
    <col min="15093" max="15093" width="9.33203125" style="1" customWidth="1"/>
    <col min="15094" max="15094" width="8.109375" style="1" customWidth="1"/>
    <col min="15095" max="15096" width="8.6640625" style="1" customWidth="1"/>
    <col min="15097" max="15097" width="19" style="1" customWidth="1"/>
    <col min="15098" max="15098" width="14.109375" style="1" customWidth="1"/>
    <col min="15099" max="15099" width="7.44140625" style="1" customWidth="1"/>
    <col min="15100" max="15100" width="8.109375" style="1" customWidth="1"/>
    <col min="15101" max="15101" width="10" style="1" customWidth="1"/>
    <col min="15102" max="15102" width="16.6640625" style="1" customWidth="1"/>
    <col min="15103" max="15341" width="11.44140625" style="1"/>
    <col min="15342" max="15342" width="18.44140625" style="1" customWidth="1"/>
    <col min="15343" max="15343" width="15.33203125" style="1" customWidth="1"/>
    <col min="15344" max="15344" width="9.44140625" style="1" customWidth="1"/>
    <col min="15345" max="15345" width="8.88671875" style="1" customWidth="1"/>
    <col min="15346" max="15346" width="21.44140625" style="1" customWidth="1"/>
    <col min="15347" max="15347" width="7.44140625" style="1" customWidth="1"/>
    <col min="15348" max="15348" width="8.44140625" style="1" customWidth="1"/>
    <col min="15349" max="15349" width="9.33203125" style="1" customWidth="1"/>
    <col min="15350" max="15350" width="8.109375" style="1" customWidth="1"/>
    <col min="15351" max="15352" width="8.6640625" style="1" customWidth="1"/>
    <col min="15353" max="15353" width="19" style="1" customWidth="1"/>
    <col min="15354" max="15354" width="14.109375" style="1" customWidth="1"/>
    <col min="15355" max="15355" width="7.44140625" style="1" customWidth="1"/>
    <col min="15356" max="15356" width="8.109375" style="1" customWidth="1"/>
    <col min="15357" max="15357" width="10" style="1" customWidth="1"/>
    <col min="15358" max="15358" width="16.6640625" style="1" customWidth="1"/>
    <col min="15359" max="15597" width="11.44140625" style="1"/>
    <col min="15598" max="15598" width="18.44140625" style="1" customWidth="1"/>
    <col min="15599" max="15599" width="15.33203125" style="1" customWidth="1"/>
    <col min="15600" max="15600" width="9.44140625" style="1" customWidth="1"/>
    <col min="15601" max="15601" width="8.88671875" style="1" customWidth="1"/>
    <col min="15602" max="15602" width="21.44140625" style="1" customWidth="1"/>
    <col min="15603" max="15603" width="7.44140625" style="1" customWidth="1"/>
    <col min="15604" max="15604" width="8.44140625" style="1" customWidth="1"/>
    <col min="15605" max="15605" width="9.33203125" style="1" customWidth="1"/>
    <col min="15606" max="15606" width="8.109375" style="1" customWidth="1"/>
    <col min="15607" max="15608" width="8.6640625" style="1" customWidth="1"/>
    <col min="15609" max="15609" width="19" style="1" customWidth="1"/>
    <col min="15610" max="15610" width="14.109375" style="1" customWidth="1"/>
    <col min="15611" max="15611" width="7.44140625" style="1" customWidth="1"/>
    <col min="15612" max="15612" width="8.109375" style="1" customWidth="1"/>
    <col min="15613" max="15613" width="10" style="1" customWidth="1"/>
    <col min="15614" max="15614" width="16.6640625" style="1" customWidth="1"/>
    <col min="15615" max="15853" width="11.44140625" style="1"/>
    <col min="15854" max="15854" width="18.44140625" style="1" customWidth="1"/>
    <col min="15855" max="15855" width="15.33203125" style="1" customWidth="1"/>
    <col min="15856" max="15856" width="9.44140625" style="1" customWidth="1"/>
    <col min="15857" max="15857" width="8.88671875" style="1" customWidth="1"/>
    <col min="15858" max="15858" width="21.44140625" style="1" customWidth="1"/>
    <col min="15859" max="15859" width="7.44140625" style="1" customWidth="1"/>
    <col min="15860" max="15860" width="8.44140625" style="1" customWidth="1"/>
    <col min="15861" max="15861" width="9.33203125" style="1" customWidth="1"/>
    <col min="15862" max="15862" width="8.109375" style="1" customWidth="1"/>
    <col min="15863" max="15864" width="8.6640625" style="1" customWidth="1"/>
    <col min="15865" max="15865" width="19" style="1" customWidth="1"/>
    <col min="15866" max="15866" width="14.109375" style="1" customWidth="1"/>
    <col min="15867" max="15867" width="7.44140625" style="1" customWidth="1"/>
    <col min="15868" max="15868" width="8.109375" style="1" customWidth="1"/>
    <col min="15869" max="15869" width="10" style="1" customWidth="1"/>
    <col min="15870" max="15870" width="16.6640625" style="1" customWidth="1"/>
    <col min="15871" max="16109" width="11.44140625" style="1"/>
    <col min="16110" max="16110" width="18.44140625" style="1" customWidth="1"/>
    <col min="16111" max="16111" width="15.33203125" style="1" customWidth="1"/>
    <col min="16112" max="16112" width="9.44140625" style="1" customWidth="1"/>
    <col min="16113" max="16113" width="8.88671875" style="1" customWidth="1"/>
    <col min="16114" max="16114" width="21.44140625" style="1" customWidth="1"/>
    <col min="16115" max="16115" width="7.44140625" style="1" customWidth="1"/>
    <col min="16116" max="16116" width="8.44140625" style="1" customWidth="1"/>
    <col min="16117" max="16117" width="9.33203125" style="1" customWidth="1"/>
    <col min="16118" max="16118" width="8.109375" style="1" customWidth="1"/>
    <col min="16119" max="16120" width="8.6640625" style="1" customWidth="1"/>
    <col min="16121" max="16121" width="19" style="1" customWidth="1"/>
    <col min="16122" max="16122" width="14.109375" style="1" customWidth="1"/>
    <col min="16123" max="16123" width="7.44140625" style="1" customWidth="1"/>
    <col min="16124" max="16124" width="8.109375" style="1" customWidth="1"/>
    <col min="16125" max="16125" width="10" style="1" customWidth="1"/>
    <col min="16126" max="16126" width="16.6640625" style="1" customWidth="1"/>
    <col min="16127" max="16384" width="11.44140625" style="1"/>
  </cols>
  <sheetData>
    <row r="1" spans="1:16" x14ac:dyDescent="0.3">
      <c r="A1" s="43"/>
      <c r="B1" s="36"/>
      <c r="C1" s="36"/>
      <c r="D1" s="36"/>
      <c r="E1" s="36"/>
      <c r="F1" s="37"/>
      <c r="G1" s="38"/>
      <c r="H1" s="38"/>
      <c r="I1" s="85"/>
      <c r="J1" s="36"/>
      <c r="K1" s="36"/>
      <c r="L1" s="40"/>
      <c r="M1" s="40"/>
    </row>
    <row r="2" spans="1:16" ht="13.35" customHeight="1" x14ac:dyDescent="0.3">
      <c r="A2" s="2"/>
      <c r="B2" s="2"/>
      <c r="C2" s="2"/>
      <c r="D2" s="3"/>
      <c r="E2" s="3"/>
      <c r="F2" s="201" t="s">
        <v>8</v>
      </c>
      <c r="G2" s="202"/>
      <c r="H2" s="202"/>
      <c r="I2" s="193"/>
      <c r="J2" s="193"/>
      <c r="K2" s="193"/>
      <c r="L2" s="193"/>
      <c r="M2" s="193"/>
    </row>
    <row r="3" spans="1:16" ht="13.35" customHeight="1" x14ac:dyDescent="0.3">
      <c r="A3" s="2"/>
      <c r="B3" s="2"/>
      <c r="C3" s="2"/>
      <c r="D3" s="3"/>
      <c r="E3" s="3"/>
      <c r="F3" s="201" t="s">
        <v>0</v>
      </c>
      <c r="G3" s="202"/>
      <c r="H3" s="202"/>
      <c r="I3" s="194"/>
      <c r="J3" s="194"/>
      <c r="K3" s="194"/>
      <c r="L3" s="194"/>
      <c r="M3" s="194"/>
    </row>
    <row r="4" spans="1:16" ht="124.5" customHeight="1" x14ac:dyDescent="0.3">
      <c r="A4" s="2"/>
      <c r="B4" s="2"/>
      <c r="C4" s="2"/>
      <c r="D4" s="3"/>
      <c r="E4" s="3"/>
      <c r="F4" s="4"/>
      <c r="G4" s="5"/>
      <c r="H4" s="6"/>
      <c r="I4" s="195" t="s">
        <v>33</v>
      </c>
      <c r="J4" s="195"/>
      <c r="K4" s="195"/>
      <c r="L4" s="195"/>
      <c r="M4" s="195"/>
    </row>
    <row r="5" spans="1:16" ht="13.35" customHeight="1" x14ac:dyDescent="0.3">
      <c r="A5" s="3"/>
      <c r="B5" s="3"/>
      <c r="C5" s="3"/>
      <c r="D5" s="3"/>
      <c r="E5" s="3"/>
      <c r="F5" s="201" t="s">
        <v>7</v>
      </c>
      <c r="G5" s="202"/>
      <c r="H5" s="202"/>
      <c r="I5" s="196">
        <v>45850</v>
      </c>
      <c r="J5" s="196"/>
      <c r="K5" s="196"/>
      <c r="L5" s="196"/>
      <c r="M5" s="196"/>
    </row>
    <row r="6" spans="1:16" ht="13.35" customHeight="1" x14ac:dyDescent="0.3">
      <c r="A6" s="3"/>
      <c r="B6" s="3"/>
      <c r="C6" s="3"/>
      <c r="D6" s="3"/>
      <c r="E6" s="3"/>
      <c r="F6" s="201" t="s">
        <v>1</v>
      </c>
      <c r="G6" s="202"/>
      <c r="H6" s="202"/>
      <c r="I6" s="197"/>
      <c r="J6" s="197"/>
      <c r="K6" s="197"/>
      <c r="L6" s="197"/>
      <c r="M6" s="197"/>
    </row>
    <row r="7" spans="1:16" ht="15.75" customHeight="1" x14ac:dyDescent="0.3">
      <c r="A7" s="3"/>
      <c r="B7" s="3"/>
      <c r="C7" s="3"/>
      <c r="D7" s="3"/>
      <c r="E7" s="3"/>
      <c r="F7" s="4"/>
      <c r="G7" s="5"/>
      <c r="H7" s="6"/>
      <c r="I7" s="198"/>
      <c r="J7" s="198"/>
      <c r="K7" s="198"/>
      <c r="L7" s="198"/>
      <c r="M7" s="198"/>
    </row>
    <row r="8" spans="1:16" ht="13.35" customHeight="1" x14ac:dyDescent="0.3">
      <c r="A8" s="3"/>
      <c r="B8" s="3"/>
      <c r="C8" s="3"/>
      <c r="D8" s="3"/>
      <c r="E8" s="3"/>
      <c r="F8" s="201" t="s">
        <v>6</v>
      </c>
      <c r="G8" s="202"/>
      <c r="H8" s="202"/>
      <c r="I8" s="199" t="s">
        <v>32</v>
      </c>
      <c r="J8" s="199"/>
      <c r="K8" s="199"/>
      <c r="L8" s="199"/>
      <c r="M8" s="199"/>
    </row>
    <row r="9" spans="1:16" ht="12.75" customHeight="1" x14ac:dyDescent="0.3">
      <c r="A9" s="7"/>
      <c r="B9" s="7"/>
      <c r="C9" s="7"/>
      <c r="D9" s="3"/>
      <c r="E9" s="3"/>
      <c r="F9" s="201" t="s">
        <v>2</v>
      </c>
      <c r="G9" s="202"/>
      <c r="H9" s="202"/>
      <c r="I9" s="200"/>
      <c r="J9" s="200"/>
      <c r="K9" s="200"/>
      <c r="L9" s="200"/>
      <c r="M9" s="200"/>
    </row>
    <row r="10" spans="1:16" ht="15.75" hidden="1" customHeight="1" x14ac:dyDescent="0.3">
      <c r="A10" s="3"/>
      <c r="B10" s="3"/>
      <c r="C10" s="3"/>
      <c r="D10" s="3"/>
      <c r="E10" s="3"/>
      <c r="F10" s="204"/>
      <c r="G10" s="205"/>
      <c r="H10" s="205"/>
      <c r="I10" s="86"/>
      <c r="J10" s="9"/>
      <c r="K10" s="8"/>
    </row>
    <row r="11" spans="1:16" ht="26.25" hidden="1" customHeight="1" x14ac:dyDescent="0.3">
      <c r="A11" s="3"/>
      <c r="B11" s="3"/>
      <c r="C11" s="3"/>
      <c r="D11" s="205"/>
      <c r="E11" s="205"/>
      <c r="F11" s="205"/>
      <c r="G11" s="205"/>
      <c r="H11" s="205"/>
      <c r="I11" s="86"/>
      <c r="J11" s="8"/>
      <c r="K11" s="8"/>
    </row>
    <row r="12" spans="1:16" x14ac:dyDescent="0.3">
      <c r="A12" s="36"/>
      <c r="B12" s="36"/>
      <c r="C12" s="36"/>
      <c r="D12" s="36"/>
      <c r="E12" s="36"/>
      <c r="F12" s="37"/>
      <c r="G12" s="38"/>
      <c r="H12" s="38"/>
      <c r="I12" s="87"/>
      <c r="J12" s="39"/>
      <c r="K12" s="36"/>
      <c r="L12" s="40"/>
      <c r="M12" s="40"/>
    </row>
    <row r="13" spans="1:16" ht="38.25" customHeight="1" x14ac:dyDescent="0.3">
      <c r="A13" s="24" t="s">
        <v>3</v>
      </c>
      <c r="B13" s="203" t="s">
        <v>31</v>
      </c>
      <c r="C13" s="203"/>
      <c r="D13" s="203"/>
      <c r="E13" s="203"/>
      <c r="F13" s="25"/>
      <c r="G13" s="26"/>
      <c r="H13" s="27"/>
      <c r="I13" s="88"/>
      <c r="J13" s="29"/>
      <c r="K13" s="28"/>
      <c r="L13" s="30"/>
      <c r="M13" s="30"/>
    </row>
    <row r="14" spans="1:16" ht="26.4" x14ac:dyDescent="0.3">
      <c r="A14" s="24" t="s">
        <v>4</v>
      </c>
      <c r="B14" s="31" t="s">
        <v>19</v>
      </c>
      <c r="C14" s="31"/>
      <c r="D14" s="32"/>
      <c r="E14" s="32"/>
      <c r="F14" s="33"/>
      <c r="G14" s="32"/>
      <c r="H14" s="34"/>
      <c r="I14" s="88"/>
      <c r="J14" s="35"/>
      <c r="K14" s="28"/>
      <c r="L14" s="30"/>
      <c r="M14" s="30"/>
    </row>
    <row r="15" spans="1:16" x14ac:dyDescent="0.3">
      <c r="A15" s="107" t="s">
        <v>71</v>
      </c>
      <c r="B15" s="108"/>
      <c r="C15" s="108"/>
      <c r="D15" s="109"/>
      <c r="E15" s="109"/>
      <c r="F15" s="110"/>
      <c r="G15" s="109"/>
      <c r="H15" s="111"/>
      <c r="I15" s="112"/>
      <c r="J15" s="113"/>
      <c r="K15" s="114"/>
      <c r="L15" s="115"/>
      <c r="M15" s="115"/>
    </row>
    <row r="16" spans="1:16" s="10" customFormat="1" ht="30.6" x14ac:dyDescent="0.3">
      <c r="A16" s="41" t="s">
        <v>9</v>
      </c>
      <c r="B16" s="41" t="s">
        <v>10</v>
      </c>
      <c r="C16" s="41" t="s">
        <v>14</v>
      </c>
      <c r="D16" s="41" t="s">
        <v>11</v>
      </c>
      <c r="E16" s="41" t="s">
        <v>13</v>
      </c>
      <c r="F16" s="41" t="s">
        <v>34</v>
      </c>
      <c r="G16" s="41" t="s">
        <v>12</v>
      </c>
      <c r="H16" s="41" t="s">
        <v>35</v>
      </c>
      <c r="I16" s="89" t="s">
        <v>65</v>
      </c>
      <c r="J16" s="89" t="s">
        <v>43</v>
      </c>
      <c r="K16" s="83" t="s">
        <v>44</v>
      </c>
      <c r="L16" s="42" t="s">
        <v>64</v>
      </c>
      <c r="M16" s="41" t="s">
        <v>66</v>
      </c>
      <c r="N16" s="94" t="s">
        <v>15</v>
      </c>
      <c r="O16" s="191" t="s">
        <v>67</v>
      </c>
      <c r="P16" s="192"/>
    </row>
    <row r="17" spans="1:16" s="10" customFormat="1" x14ac:dyDescent="0.3">
      <c r="A17" s="53"/>
      <c r="B17" s="54"/>
      <c r="C17" s="55" t="s">
        <v>69</v>
      </c>
      <c r="D17" s="55" t="s">
        <v>74</v>
      </c>
      <c r="E17" s="55" t="s">
        <v>81</v>
      </c>
      <c r="F17" s="56" t="s">
        <v>36</v>
      </c>
      <c r="G17" s="55" t="s">
        <v>152</v>
      </c>
      <c r="H17" s="57">
        <v>120</v>
      </c>
      <c r="I17" s="93">
        <v>1.5</v>
      </c>
      <c r="J17" s="58">
        <f>Table116144914685165768081616224912[[#This Row],[Coefficient]]*Table116144914685165768081616224912[[#This Row],[Reizes Reps]]</f>
        <v>180</v>
      </c>
      <c r="K17" s="58">
        <v>1983</v>
      </c>
      <c r="L17" s="55" t="s">
        <v>146</v>
      </c>
      <c r="M17" s="60"/>
      <c r="N17" s="60"/>
      <c r="O17" s="92" t="s">
        <v>45</v>
      </c>
      <c r="P17" s="92" t="s">
        <v>46</v>
      </c>
    </row>
    <row r="18" spans="1:16" s="10" customFormat="1" x14ac:dyDescent="0.3">
      <c r="A18" s="53"/>
      <c r="B18" s="54"/>
      <c r="C18" s="55"/>
      <c r="D18" s="53"/>
      <c r="E18" s="53"/>
      <c r="F18" s="56" t="s">
        <v>37</v>
      </c>
      <c r="G18" s="55" t="s">
        <v>152</v>
      </c>
      <c r="H18" s="57">
        <v>60</v>
      </c>
      <c r="I18" s="93">
        <v>1.5</v>
      </c>
      <c r="J18" s="58">
        <f>Table116144914685165768081616224912[[#This Row],[Coefficient]]*Table116144914685165768081616224912[[#This Row],[Reizes Reps]]</f>
        <v>90</v>
      </c>
      <c r="K18" s="59"/>
      <c r="L18" s="53"/>
      <c r="M18" s="60"/>
      <c r="N18" s="60"/>
      <c r="O18" s="92" t="s">
        <v>47</v>
      </c>
      <c r="P18" s="92">
        <v>0.25</v>
      </c>
    </row>
    <row r="19" spans="1:16" s="10" customFormat="1" x14ac:dyDescent="0.3">
      <c r="A19" s="53"/>
      <c r="B19" s="54"/>
      <c r="C19" s="55"/>
      <c r="D19" s="53"/>
      <c r="E19" s="53"/>
      <c r="F19" s="56" t="s">
        <v>38</v>
      </c>
      <c r="G19" s="55" t="s">
        <v>154</v>
      </c>
      <c r="H19" s="57">
        <v>120</v>
      </c>
      <c r="I19" s="93">
        <v>1.25</v>
      </c>
      <c r="J19" s="58">
        <f>Table116144914685165768081616224912[[#This Row],[Coefficient]]*Table116144914685165768081616224912[[#This Row],[Reizes Reps]]</f>
        <v>150</v>
      </c>
      <c r="K19" s="59"/>
      <c r="L19" s="53"/>
      <c r="M19" s="60"/>
      <c r="N19" s="60"/>
      <c r="O19" s="92" t="s">
        <v>48</v>
      </c>
      <c r="P19" s="92">
        <v>0.5</v>
      </c>
    </row>
    <row r="20" spans="1:16" s="10" customFormat="1" x14ac:dyDescent="0.3">
      <c r="A20" s="53"/>
      <c r="B20" s="54"/>
      <c r="C20" s="55"/>
      <c r="D20" s="53"/>
      <c r="E20" s="53"/>
      <c r="F20" s="56" t="s">
        <v>39</v>
      </c>
      <c r="G20" s="55" t="s">
        <v>149</v>
      </c>
      <c r="H20" s="57">
        <v>120</v>
      </c>
      <c r="I20" s="93">
        <v>1</v>
      </c>
      <c r="J20" s="58">
        <f>Table116144914685165768081616224912[[#This Row],[Coefficient]]*Table116144914685165768081616224912[[#This Row],[Reizes Reps]]</f>
        <v>120</v>
      </c>
      <c r="K20" s="59"/>
      <c r="L20" s="53"/>
      <c r="M20" s="60"/>
      <c r="N20" s="60"/>
      <c r="O20" s="92" t="s">
        <v>49</v>
      </c>
      <c r="P20" s="92">
        <v>0.75</v>
      </c>
    </row>
    <row r="21" spans="1:16" s="10" customFormat="1" x14ac:dyDescent="0.3">
      <c r="A21" s="61"/>
      <c r="B21" s="62"/>
      <c r="C21" s="63"/>
      <c r="D21" s="61"/>
      <c r="E21" s="61"/>
      <c r="F21" s="64" t="s">
        <v>40</v>
      </c>
      <c r="G21" s="63" t="s">
        <v>152</v>
      </c>
      <c r="H21" s="65">
        <v>93</v>
      </c>
      <c r="I21" s="93">
        <v>1.5</v>
      </c>
      <c r="J21" s="58">
        <f>Table116144914685165768081616224912[[#This Row],[Coefficient]]*Table116144914685165768081616224912[[#This Row],[Reizes Reps]]</f>
        <v>139.5</v>
      </c>
      <c r="K21" s="66"/>
      <c r="L21" s="61"/>
      <c r="M21" s="67"/>
      <c r="N21" s="67"/>
      <c r="O21" s="92" t="s">
        <v>28</v>
      </c>
      <c r="P21" s="92">
        <v>1</v>
      </c>
    </row>
    <row r="22" spans="1:16" s="10" customFormat="1" x14ac:dyDescent="0.3">
      <c r="A22" s="77"/>
      <c r="B22" s="78"/>
      <c r="C22" s="79"/>
      <c r="D22" s="77"/>
      <c r="E22" s="77"/>
      <c r="F22" s="68" t="s">
        <v>41</v>
      </c>
      <c r="G22" s="79"/>
      <c r="H22" s="80"/>
      <c r="I22" s="81">
        <f ca="1">Table116144914685165768081616224912[[#This Row],[Coefficient]]*Table116144914685165768081616224912[[#This Row],[Svarbumbas svars
KB weight]]</f>
        <v>0</v>
      </c>
      <c r="J22" s="66">
        <f>J17+J18+J19+J20+J21</f>
        <v>679.5</v>
      </c>
      <c r="K22" s="81"/>
      <c r="L22" s="77"/>
      <c r="M22" s="82"/>
      <c r="N22" s="82"/>
      <c r="O22" s="92" t="s">
        <v>42</v>
      </c>
      <c r="P22" s="92">
        <v>1.25</v>
      </c>
    </row>
    <row r="23" spans="1:16" s="10" customFormat="1" x14ac:dyDescent="0.3">
      <c r="A23" s="53"/>
      <c r="B23" s="54"/>
      <c r="C23" s="71" t="s">
        <v>22</v>
      </c>
      <c r="D23" s="55" t="s">
        <v>82</v>
      </c>
      <c r="E23" s="55" t="s">
        <v>88</v>
      </c>
      <c r="F23" s="56" t="s">
        <v>36</v>
      </c>
      <c r="G23" s="55"/>
      <c r="H23" s="57"/>
      <c r="I23" s="93" t="e">
        <f>VLOOKUP(Table116144914685165768081616224[[#This Row],[Svarbumbas svars
KB weight]],O12:P28,2,FALSE)</f>
        <v>#N/A</v>
      </c>
      <c r="J23" s="122">
        <f>Table116144914685165768081616224[[#This Row],[Coefficient]]*Table116144914685165768081616224[[#This Row],[Reizes Reps]]</f>
        <v>300</v>
      </c>
      <c r="K23" s="125">
        <v>1988</v>
      </c>
      <c r="L23" s="53" t="s">
        <v>135</v>
      </c>
      <c r="M23" s="60"/>
      <c r="N23" s="76"/>
      <c r="O23" s="92" t="s">
        <v>27</v>
      </c>
      <c r="P23" s="92">
        <v>1.5</v>
      </c>
    </row>
    <row r="24" spans="1:16" s="10" customFormat="1" x14ac:dyDescent="0.3">
      <c r="A24" s="53"/>
      <c r="B24" s="54"/>
      <c r="C24" s="55"/>
      <c r="D24" s="53"/>
      <c r="E24" s="53"/>
      <c r="F24" s="56" t="s">
        <v>37</v>
      </c>
      <c r="G24" s="55"/>
      <c r="H24" s="57"/>
      <c r="I24" s="93" t="e">
        <f>VLOOKUP(Table116144914685165768081616224[[#This Row],[Svarbumbas svars
KB weight]],O12:P28,2,FALSE)</f>
        <v>#N/A</v>
      </c>
      <c r="J24" s="122">
        <f>Table116144914685165768081616224[[#This Row],[Coefficient]]*Table116144914685165768081616224[[#This Row],[Reizes Reps]]</f>
        <v>75</v>
      </c>
      <c r="K24" s="59"/>
      <c r="L24" s="53"/>
      <c r="M24" s="60"/>
      <c r="N24" s="76"/>
      <c r="O24" s="92" t="s">
        <v>50</v>
      </c>
      <c r="P24" s="92">
        <v>1.75</v>
      </c>
    </row>
    <row r="25" spans="1:16" s="10" customFormat="1" x14ac:dyDescent="0.3">
      <c r="A25" s="53"/>
      <c r="B25" s="54"/>
      <c r="C25" s="55"/>
      <c r="D25" s="53"/>
      <c r="E25" s="53"/>
      <c r="F25" s="56" t="s">
        <v>38</v>
      </c>
      <c r="G25" s="55"/>
      <c r="H25" s="57"/>
      <c r="I25" s="93" t="e">
        <f>VLOOKUP(Table116144914685165768081616224[[#This Row],[Svarbumbas svars
KB weight]],O20:P28,2,FALSE)</f>
        <v>#N/A</v>
      </c>
      <c r="J25" s="122">
        <f>Table116144914685165768081616224[[#This Row],[Coefficient]]*Table116144914685165768081616224[[#This Row],[Reizes Reps]]</f>
        <v>154</v>
      </c>
      <c r="K25" s="59"/>
      <c r="L25" s="53"/>
      <c r="M25" s="60"/>
      <c r="N25" s="76"/>
      <c r="O25" s="92" t="s">
        <v>26</v>
      </c>
      <c r="P25" s="92">
        <v>2</v>
      </c>
    </row>
    <row r="26" spans="1:16" s="10" customFormat="1" x14ac:dyDescent="0.3">
      <c r="A26" s="53"/>
      <c r="B26" s="54"/>
      <c r="C26" s="55"/>
      <c r="D26" s="53"/>
      <c r="E26" s="53"/>
      <c r="F26" s="56" t="s">
        <v>39</v>
      </c>
      <c r="G26" s="55"/>
      <c r="H26" s="57"/>
      <c r="I26" s="93" t="e">
        <f>VLOOKUP(Table116144914685165768081616224[[#This Row],[Svarbumbas svars
KB weight]],O12:P28,2,FALSE)</f>
        <v>#N/A</v>
      </c>
      <c r="J26" s="122">
        <f>Table116144914685165768081616224[[#This Row],[Coefficient]]*Table116144914685165768081616224[[#This Row],[Reizes Reps]]</f>
        <v>157.5</v>
      </c>
      <c r="K26" s="59"/>
      <c r="L26" s="53"/>
      <c r="M26" s="60"/>
      <c r="N26" s="76"/>
      <c r="O26" s="92" t="s">
        <v>51</v>
      </c>
      <c r="P26" s="92">
        <v>2.25</v>
      </c>
    </row>
    <row r="27" spans="1:16" s="10" customFormat="1" x14ac:dyDescent="0.3">
      <c r="A27" s="53"/>
      <c r="B27" s="54"/>
      <c r="C27" s="55"/>
      <c r="D27" s="53"/>
      <c r="E27" s="53"/>
      <c r="F27" s="56" t="s">
        <v>40</v>
      </c>
      <c r="G27" s="63"/>
      <c r="H27" s="57"/>
      <c r="I27" s="93" t="e">
        <f>VLOOKUP(Table116144914685165768081616224[[#This Row],[Svarbumbas svars
KB weight]],O22:P28,2,FALSE)</f>
        <v>#N/A</v>
      </c>
      <c r="J27" s="122">
        <f>Table116144914685165768081616224[[#This Row],[Coefficient]]*Table116144914685165768081616224[[#This Row],[Reizes Reps]]</f>
        <v>106.5</v>
      </c>
      <c r="K27" s="59"/>
      <c r="L27" s="53"/>
      <c r="M27" s="60"/>
      <c r="N27" s="76"/>
      <c r="O27" s="92" t="s">
        <v>52</v>
      </c>
      <c r="P27" s="92">
        <v>2.5</v>
      </c>
    </row>
    <row r="28" spans="1:16" s="10" customFormat="1" x14ac:dyDescent="0.3">
      <c r="A28" s="77"/>
      <c r="B28" s="78"/>
      <c r="C28" s="79"/>
      <c r="D28" s="77"/>
      <c r="E28" s="77"/>
      <c r="F28" s="84" t="s">
        <v>41</v>
      </c>
      <c r="G28" s="79"/>
      <c r="H28" s="80"/>
      <c r="I28" s="80"/>
      <c r="J28" s="75">
        <f>J23+J24+J25+J26+J27</f>
        <v>793</v>
      </c>
      <c r="K28" s="81"/>
      <c r="L28" s="77"/>
      <c r="M28" s="82"/>
      <c r="N28" s="82"/>
      <c r="O28" s="92" t="s">
        <v>53</v>
      </c>
      <c r="P28" s="92">
        <v>2.75</v>
      </c>
    </row>
    <row r="29" spans="1:16" s="10" customFormat="1" x14ac:dyDescent="0.3">
      <c r="A29" s="20"/>
      <c r="B29" s="45"/>
      <c r="C29" s="17"/>
      <c r="D29" s="20"/>
      <c r="E29" s="20"/>
      <c r="F29" s="17"/>
      <c r="G29" s="17"/>
      <c r="H29" s="23"/>
      <c r="I29" s="93"/>
      <c r="J29" s="18"/>
      <c r="K29" s="21"/>
      <c r="L29" s="20"/>
      <c r="M29" s="22"/>
      <c r="N29" s="22"/>
      <c r="O29" s="92" t="s">
        <v>25</v>
      </c>
      <c r="P29" s="92">
        <v>3</v>
      </c>
    </row>
    <row r="30" spans="1:16" s="10" customFormat="1" x14ac:dyDescent="0.3">
      <c r="A30" s="20"/>
      <c r="B30" s="45"/>
      <c r="C30" s="17"/>
      <c r="D30" s="20"/>
      <c r="E30" s="20"/>
      <c r="F30" s="17"/>
      <c r="G30" s="17"/>
      <c r="H30" s="23"/>
      <c r="I30" s="93"/>
      <c r="J30" s="18"/>
      <c r="K30" s="21"/>
      <c r="L30" s="20"/>
      <c r="M30" s="22"/>
      <c r="N30" s="22"/>
      <c r="O30" s="92" t="s">
        <v>54</v>
      </c>
      <c r="P30" s="92">
        <v>3.25</v>
      </c>
    </row>
    <row r="31" spans="1:16" s="10" customFormat="1" x14ac:dyDescent="0.3">
      <c r="A31" s="20"/>
      <c r="B31" s="45"/>
      <c r="C31" s="17"/>
      <c r="D31" s="20"/>
      <c r="E31" s="20"/>
      <c r="F31" s="17"/>
      <c r="G31" s="17"/>
      <c r="H31" s="23"/>
      <c r="I31" s="93"/>
      <c r="J31" s="18"/>
      <c r="K31" s="21"/>
      <c r="L31" s="20"/>
      <c r="M31" s="22"/>
      <c r="N31" s="22"/>
      <c r="O31" s="92" t="s">
        <v>55</v>
      </c>
      <c r="P31" s="92">
        <v>3.5</v>
      </c>
    </row>
    <row r="32" spans="1:16" s="10" customFormat="1" x14ac:dyDescent="0.3">
      <c r="A32" s="20"/>
      <c r="B32" s="45"/>
      <c r="C32" s="17"/>
      <c r="D32" s="20"/>
      <c r="E32" s="20"/>
      <c r="F32" s="17"/>
      <c r="G32" s="17"/>
      <c r="H32" s="23"/>
      <c r="I32" s="93"/>
      <c r="J32" s="18"/>
      <c r="K32" s="21"/>
      <c r="L32" s="20"/>
      <c r="M32" s="22"/>
      <c r="N32" s="22"/>
      <c r="O32" s="92" t="s">
        <v>56</v>
      </c>
      <c r="P32" s="92">
        <v>3.75</v>
      </c>
    </row>
    <row r="33" spans="1:16" s="10" customFormat="1" x14ac:dyDescent="0.3">
      <c r="A33" s="20"/>
      <c r="B33" s="45"/>
      <c r="C33" s="17"/>
      <c r="D33" s="20"/>
      <c r="E33" s="20"/>
      <c r="F33" s="17"/>
      <c r="G33" s="17"/>
      <c r="H33" s="23"/>
      <c r="I33" s="93"/>
      <c r="J33" s="18"/>
      <c r="K33" s="21"/>
      <c r="L33" s="20"/>
      <c r="M33" s="22"/>
      <c r="N33" s="22"/>
      <c r="O33" s="92" t="s">
        <v>29</v>
      </c>
      <c r="P33" s="92">
        <v>4</v>
      </c>
    </row>
    <row r="34" spans="1:16" s="10" customFormat="1" x14ac:dyDescent="0.3">
      <c r="A34" s="46"/>
      <c r="B34" s="47"/>
      <c r="C34" s="48"/>
      <c r="D34" s="46"/>
      <c r="E34" s="46"/>
      <c r="F34" s="48"/>
      <c r="G34" s="48"/>
      <c r="H34" s="49"/>
      <c r="I34" s="93"/>
      <c r="J34" s="50"/>
      <c r="K34" s="51"/>
      <c r="L34" s="46"/>
      <c r="M34" s="52"/>
      <c r="N34" s="52"/>
      <c r="O34" s="92" t="s">
        <v>57</v>
      </c>
      <c r="P34" s="92">
        <v>4.25</v>
      </c>
    </row>
    <row r="35" spans="1:16" x14ac:dyDescent="0.3">
      <c r="A35" s="14"/>
      <c r="B35" s="14"/>
      <c r="C35" s="14"/>
      <c r="D35" s="14"/>
      <c r="E35" s="14"/>
      <c r="F35" s="15"/>
      <c r="G35" s="14"/>
      <c r="H35" s="16"/>
      <c r="I35" s="90"/>
      <c r="J35" s="14"/>
      <c r="K35" s="14"/>
      <c r="L35" s="44"/>
      <c r="M35" s="44"/>
      <c r="N35" s="44"/>
      <c r="O35" s="92" t="s">
        <v>21</v>
      </c>
      <c r="P35" s="92">
        <v>4.5</v>
      </c>
    </row>
    <row r="36" spans="1:16" x14ac:dyDescent="0.3">
      <c r="A36" s="107" t="s">
        <v>72</v>
      </c>
      <c r="B36" s="108"/>
      <c r="C36" s="108"/>
      <c r="D36" s="109"/>
      <c r="E36" s="109"/>
      <c r="F36" s="110"/>
      <c r="G36" s="109"/>
      <c r="H36" s="111"/>
      <c r="I36" s="112"/>
      <c r="J36" s="113"/>
      <c r="K36" s="114"/>
      <c r="L36" s="115"/>
      <c r="M36" s="115"/>
      <c r="N36" s="115"/>
      <c r="O36" s="92" t="s">
        <v>58</v>
      </c>
      <c r="P36" s="92">
        <v>4.75</v>
      </c>
    </row>
    <row r="37" spans="1:16" ht="30.6" x14ac:dyDescent="0.3">
      <c r="A37" s="41" t="s">
        <v>9</v>
      </c>
      <c r="B37" s="41" t="s">
        <v>10</v>
      </c>
      <c r="C37" s="41" t="s">
        <v>14</v>
      </c>
      <c r="D37" s="41" t="s">
        <v>11</v>
      </c>
      <c r="E37" s="41" t="s">
        <v>13</v>
      </c>
      <c r="F37" s="41" t="s">
        <v>34</v>
      </c>
      <c r="G37" s="41" t="s">
        <v>12</v>
      </c>
      <c r="H37" s="41" t="s">
        <v>35</v>
      </c>
      <c r="I37" s="89" t="s">
        <v>65</v>
      </c>
      <c r="J37" s="89" t="s">
        <v>43</v>
      </c>
      <c r="K37" s="83" t="s">
        <v>44</v>
      </c>
      <c r="L37" s="42" t="s">
        <v>64</v>
      </c>
      <c r="M37" s="41" t="s">
        <v>66</v>
      </c>
      <c r="N37" s="94" t="s">
        <v>15</v>
      </c>
      <c r="O37" s="92" t="s">
        <v>59</v>
      </c>
      <c r="P37" s="92">
        <v>5</v>
      </c>
    </row>
    <row r="38" spans="1:16" x14ac:dyDescent="0.3">
      <c r="A38" s="53"/>
      <c r="B38" s="54"/>
      <c r="C38" s="55" t="s">
        <v>69</v>
      </c>
      <c r="D38" s="55" t="s">
        <v>74</v>
      </c>
      <c r="E38" s="55" t="s">
        <v>101</v>
      </c>
      <c r="F38" s="56" t="s">
        <v>36</v>
      </c>
      <c r="G38" s="55" t="s">
        <v>152</v>
      </c>
      <c r="H38" s="57">
        <v>120</v>
      </c>
      <c r="I38" s="93">
        <v>1.5</v>
      </c>
      <c r="J38" s="58">
        <f>Table11614491468516576808161622351013[[#This Row],[Coefficient]]*Table11614491468516576808161622351013[[#This Row],[Reizes Reps]]</f>
        <v>180</v>
      </c>
      <c r="K38" s="58">
        <v>1974</v>
      </c>
      <c r="L38" s="53" t="s">
        <v>127</v>
      </c>
      <c r="M38" s="60"/>
      <c r="N38" s="60"/>
      <c r="O38" s="92" t="s">
        <v>60</v>
      </c>
      <c r="P38" s="92">
        <v>5.25</v>
      </c>
    </row>
    <row r="39" spans="1:16" x14ac:dyDescent="0.3">
      <c r="A39" s="53"/>
      <c r="B39" s="54"/>
      <c r="C39" s="55"/>
      <c r="D39" s="53"/>
      <c r="E39" s="53"/>
      <c r="F39" s="56" t="s">
        <v>37</v>
      </c>
      <c r="G39" s="55" t="s">
        <v>154</v>
      </c>
      <c r="H39" s="57">
        <v>60</v>
      </c>
      <c r="I39" s="93">
        <v>1.25</v>
      </c>
      <c r="J39" s="58">
        <f>Table11614491468516576808161622351013[[#This Row],[Coefficient]]*Table11614491468516576808161622351013[[#This Row],[Reizes Reps]]</f>
        <v>75</v>
      </c>
      <c r="K39" s="59"/>
      <c r="L39" s="53"/>
      <c r="M39" s="60"/>
      <c r="N39" s="60"/>
      <c r="O39" s="92" t="s">
        <v>61</v>
      </c>
      <c r="P39" s="92">
        <v>5.5</v>
      </c>
    </row>
    <row r="40" spans="1:16" x14ac:dyDescent="0.3">
      <c r="A40" s="53"/>
      <c r="B40" s="54"/>
      <c r="C40" s="55"/>
      <c r="D40" s="53"/>
      <c r="E40" s="53"/>
      <c r="F40" s="56" t="s">
        <v>38</v>
      </c>
      <c r="G40" s="55" t="s">
        <v>149</v>
      </c>
      <c r="H40" s="57">
        <v>78</v>
      </c>
      <c r="I40" s="93">
        <v>1</v>
      </c>
      <c r="J40" s="58">
        <f>Table11614491468516576808161622351013[[#This Row],[Coefficient]]*Table11614491468516576808161622351013[[#This Row],[Reizes Reps]]</f>
        <v>78</v>
      </c>
      <c r="K40" s="59"/>
      <c r="L40" s="53"/>
      <c r="M40" s="60"/>
      <c r="N40" s="60"/>
      <c r="O40" s="92" t="s">
        <v>63</v>
      </c>
      <c r="P40" s="92">
        <v>5.75</v>
      </c>
    </row>
    <row r="41" spans="1:16" x14ac:dyDescent="0.3">
      <c r="A41" s="53"/>
      <c r="B41" s="54"/>
      <c r="C41" s="55"/>
      <c r="D41" s="53"/>
      <c r="E41" s="53"/>
      <c r="F41" s="56" t="s">
        <v>39</v>
      </c>
      <c r="G41" s="55" t="s">
        <v>149</v>
      </c>
      <c r="H41" s="57">
        <v>88</v>
      </c>
      <c r="I41" s="93">
        <v>1</v>
      </c>
      <c r="J41" s="58">
        <f>Table11614491468516576808161622351013[[#This Row],[Coefficient]]*Table11614491468516576808161622351013[[#This Row],[Reizes Reps]]</f>
        <v>88</v>
      </c>
      <c r="K41" s="59"/>
      <c r="L41" s="53"/>
      <c r="M41" s="60"/>
      <c r="N41" s="60"/>
      <c r="O41" s="92" t="s">
        <v>62</v>
      </c>
      <c r="P41" s="92">
        <v>6</v>
      </c>
    </row>
    <row r="42" spans="1:16" x14ac:dyDescent="0.3">
      <c r="A42" s="61"/>
      <c r="B42" s="62"/>
      <c r="C42" s="63"/>
      <c r="D42" s="61"/>
      <c r="E42" s="61"/>
      <c r="F42" s="64" t="s">
        <v>40</v>
      </c>
      <c r="G42" s="63" t="s">
        <v>149</v>
      </c>
      <c r="H42" s="65">
        <v>64</v>
      </c>
      <c r="I42" s="93">
        <v>1</v>
      </c>
      <c r="J42" s="58">
        <f>Table11614491468516576808161622351013[[#This Row],[Coefficient]]*Table11614491468516576808161622351013[[#This Row],[Reizes Reps]]</f>
        <v>64</v>
      </c>
      <c r="K42" s="66"/>
      <c r="L42" s="61"/>
      <c r="M42" s="67"/>
      <c r="N42" s="67"/>
    </row>
    <row r="43" spans="1:16" x14ac:dyDescent="0.3">
      <c r="A43" s="77"/>
      <c r="B43" s="78"/>
      <c r="C43" s="79"/>
      <c r="D43" s="77"/>
      <c r="E43" s="77"/>
      <c r="F43" s="68" t="s">
        <v>41</v>
      </c>
      <c r="G43" s="79"/>
      <c r="H43" s="80"/>
      <c r="I43" s="81">
        <f ca="1">Table11614491468516576808161622351013[[#This Row],[Coefficient]]*Table11614491468516576808161622351013[[#This Row],[Svarbumbas svars
KB weight]]</f>
        <v>0</v>
      </c>
      <c r="J43" s="66">
        <f>J38+J39+J40+J41+J42</f>
        <v>485</v>
      </c>
      <c r="K43" s="81"/>
      <c r="L43" s="77"/>
      <c r="M43" s="82"/>
      <c r="N43" s="82"/>
    </row>
    <row r="44" spans="1:16" x14ac:dyDescent="0.3">
      <c r="A44" s="14"/>
      <c r="B44" s="14"/>
      <c r="C44" s="14"/>
      <c r="D44" s="14"/>
      <c r="E44" s="14"/>
      <c r="F44" s="15"/>
      <c r="G44" s="14"/>
      <c r="H44" s="16"/>
      <c r="I44" s="90"/>
      <c r="J44" s="14"/>
      <c r="K44" s="14"/>
      <c r="L44" s="44"/>
      <c r="M44" s="44"/>
      <c r="N44" s="120"/>
    </row>
    <row r="45" spans="1:16" x14ac:dyDescent="0.3">
      <c r="A45" s="107" t="s">
        <v>73</v>
      </c>
      <c r="B45" s="108"/>
      <c r="C45" s="108"/>
      <c r="D45" s="109"/>
      <c r="E45" s="109"/>
      <c r="F45" s="110"/>
      <c r="G45" s="109"/>
      <c r="H45" s="111"/>
      <c r="I45" s="112"/>
      <c r="J45" s="113"/>
      <c r="K45" s="114"/>
      <c r="L45" s="115"/>
      <c r="M45" s="115"/>
      <c r="N45" s="121"/>
    </row>
    <row r="46" spans="1:16" ht="30.6" x14ac:dyDescent="0.3">
      <c r="A46" s="41" t="s">
        <v>9</v>
      </c>
      <c r="B46" s="41" t="s">
        <v>10</v>
      </c>
      <c r="C46" s="41" t="s">
        <v>14</v>
      </c>
      <c r="D46" s="41" t="s">
        <v>11</v>
      </c>
      <c r="E46" s="41" t="s">
        <v>13</v>
      </c>
      <c r="F46" s="41" t="s">
        <v>34</v>
      </c>
      <c r="G46" s="41" t="s">
        <v>12</v>
      </c>
      <c r="H46" s="41" t="s">
        <v>35</v>
      </c>
      <c r="I46" s="89" t="s">
        <v>65</v>
      </c>
      <c r="J46" s="89" t="s">
        <v>43</v>
      </c>
      <c r="K46" s="83" t="s">
        <v>44</v>
      </c>
      <c r="L46" s="42" t="s">
        <v>64</v>
      </c>
      <c r="M46" s="116" t="s">
        <v>66</v>
      </c>
      <c r="N46" s="94" t="s">
        <v>15</v>
      </c>
    </row>
    <row r="47" spans="1:16" x14ac:dyDescent="0.3">
      <c r="A47" s="53"/>
      <c r="B47" s="54"/>
      <c r="C47" s="71"/>
      <c r="D47" s="71"/>
      <c r="E47" s="71"/>
      <c r="F47" s="56" t="s">
        <v>36</v>
      </c>
      <c r="G47" s="55"/>
      <c r="H47" s="57"/>
      <c r="I47" s="93" t="e">
        <f>VLOOKUP(Table1161449146851657680816162235101114[[#This Row],[Svarbumbas svars
KB weight]],O48:P61,2,FALSE)</f>
        <v>#N/A</v>
      </c>
      <c r="J47" s="58" t="e">
        <f>Table1161449146851657680816162235101114[[#This Row],[Coefficient]]*Table1161449146851657680816162235101114[[#This Row],[Reizes Reps]]</f>
        <v>#N/A</v>
      </c>
      <c r="K47" s="58"/>
      <c r="L47" s="53"/>
      <c r="M47" s="117"/>
      <c r="N47" s="60"/>
    </row>
    <row r="48" spans="1:16" x14ac:dyDescent="0.3">
      <c r="A48" s="53"/>
      <c r="B48" s="54"/>
      <c r="C48" s="55"/>
      <c r="D48" s="53"/>
      <c r="E48" s="53"/>
      <c r="F48" s="56" t="s">
        <v>37</v>
      </c>
      <c r="G48" s="55"/>
      <c r="H48" s="57"/>
      <c r="I48" s="93" t="e">
        <f>VLOOKUP(Table1161449146851657680816162235101114[[#This Row],[Svarbumbas svars
KB weight]],O49:P62,2,FALSE)</f>
        <v>#N/A</v>
      </c>
      <c r="J48" s="58" t="e">
        <f>Table1161449146851657680816162235101114[[#This Row],[Coefficient]]*Table1161449146851657680816162235101114[[#This Row],[Reizes Reps]]</f>
        <v>#N/A</v>
      </c>
      <c r="K48" s="59"/>
      <c r="L48" s="53"/>
      <c r="M48" s="117"/>
      <c r="N48" s="60"/>
    </row>
    <row r="49" spans="1:14" x14ac:dyDescent="0.3">
      <c r="A49" s="53"/>
      <c r="B49" s="54"/>
      <c r="C49" s="55"/>
      <c r="D49" s="53"/>
      <c r="E49" s="53"/>
      <c r="F49" s="56" t="s">
        <v>38</v>
      </c>
      <c r="G49" s="55"/>
      <c r="H49" s="57"/>
      <c r="I49" s="93" t="e">
        <f>VLOOKUP(Table1161449146851657680816162235101114[[#This Row],[Svarbumbas svars
KB weight]],O50:P63,2,FALSE)</f>
        <v>#N/A</v>
      </c>
      <c r="J49" s="58" t="e">
        <f>Table1161449146851657680816162235101114[[#This Row],[Coefficient]]*Table1161449146851657680816162235101114[[#This Row],[Reizes Reps]]</f>
        <v>#N/A</v>
      </c>
      <c r="K49" s="59"/>
      <c r="L49" s="53"/>
      <c r="M49" s="117"/>
      <c r="N49" s="60"/>
    </row>
    <row r="50" spans="1:14" x14ac:dyDescent="0.3">
      <c r="A50" s="53"/>
      <c r="B50" s="54"/>
      <c r="C50" s="55"/>
      <c r="D50" s="53"/>
      <c r="E50" s="53"/>
      <c r="F50" s="56" t="s">
        <v>39</v>
      </c>
      <c r="G50" s="55"/>
      <c r="H50" s="57"/>
      <c r="I50" s="93" t="e">
        <f>VLOOKUP(Table1161449146851657680816162235101114[[#This Row],[Svarbumbas svars
KB weight]],O51:P64,2,FALSE)</f>
        <v>#N/A</v>
      </c>
      <c r="J50" s="58" t="e">
        <f>Table1161449146851657680816162235101114[[#This Row],[Coefficient]]*Table1161449146851657680816162235101114[[#This Row],[Reizes Reps]]</f>
        <v>#N/A</v>
      </c>
      <c r="K50" s="59"/>
      <c r="L50" s="53"/>
      <c r="M50" s="117"/>
      <c r="N50" s="60"/>
    </row>
    <row r="51" spans="1:14" x14ac:dyDescent="0.3">
      <c r="A51" s="61"/>
      <c r="B51" s="62"/>
      <c r="C51" s="63"/>
      <c r="D51" s="61"/>
      <c r="E51" s="61"/>
      <c r="F51" s="64" t="s">
        <v>40</v>
      </c>
      <c r="G51" s="63"/>
      <c r="H51" s="65"/>
      <c r="I51" s="93" t="e">
        <f>VLOOKUP(Table1161449146851657680816162235101114[[#This Row],[Svarbumbas svars
KB weight]],O52:P65,2,FALSE)</f>
        <v>#N/A</v>
      </c>
      <c r="J51" s="58" t="e">
        <f>Table1161449146851657680816162235101114[[#This Row],[Coefficient]]*Table1161449146851657680816162235101114[[#This Row],[Reizes Reps]]</f>
        <v>#N/A</v>
      </c>
      <c r="K51" s="66"/>
      <c r="L51" s="61"/>
      <c r="M51" s="118"/>
      <c r="N51" s="60"/>
    </row>
    <row r="52" spans="1:14" x14ac:dyDescent="0.3">
      <c r="A52" s="77"/>
      <c r="B52" s="78"/>
      <c r="C52" s="79"/>
      <c r="D52" s="77"/>
      <c r="E52" s="77"/>
      <c r="F52" s="68" t="s">
        <v>41</v>
      </c>
      <c r="G52" s="79"/>
      <c r="H52" s="80"/>
      <c r="I52" s="81">
        <f ca="1">Table1161449146851657680816162235101114[[#This Row],[Coefficient]]*Table1161449146851657680816162235101114[[#This Row],[Svarbumbas svars
KB weight]]</f>
        <v>0</v>
      </c>
      <c r="J52" s="66" t="e">
        <f>J47+J48+J49+J50+J51</f>
        <v>#N/A</v>
      </c>
      <c r="K52" s="81"/>
      <c r="L52" s="77"/>
      <c r="M52" s="119"/>
      <c r="N52" s="82"/>
    </row>
    <row r="53" spans="1:14" x14ac:dyDescent="0.3">
      <c r="A53" s="69"/>
      <c r="B53" s="70"/>
      <c r="C53" s="71"/>
      <c r="D53" s="69"/>
      <c r="E53" s="71"/>
      <c r="F53" s="72" t="s">
        <v>36</v>
      </c>
      <c r="G53" s="55"/>
      <c r="H53" s="73"/>
      <c r="I53" s="93" t="e">
        <f>VLOOKUP(Table1161449146851657680816162235101114[[#This Row],[Svarbumbas svars
KB weight]],O48:P61,2,FALSE)</f>
        <v>#N/A</v>
      </c>
      <c r="J53" s="74" t="e">
        <f>Table1161449146851657680816162235101114[[#This Row],[Coefficient]]*Table1161449146851657680816162235101114[[#This Row],[Reizes Reps]]</f>
        <v>#N/A</v>
      </c>
      <c r="K53" s="75"/>
      <c r="L53" s="69"/>
      <c r="M53" s="76"/>
      <c r="N53" s="76"/>
    </row>
    <row r="54" spans="1:14" x14ac:dyDescent="0.3">
      <c r="A54" s="69"/>
      <c r="B54" s="70"/>
      <c r="C54" s="71"/>
      <c r="D54" s="69"/>
      <c r="E54" s="69"/>
      <c r="F54" s="72" t="s">
        <v>37</v>
      </c>
      <c r="G54" s="55"/>
      <c r="H54" s="73"/>
      <c r="I54" s="93" t="e">
        <f>VLOOKUP(Table1161449146851657680816162235101114[[#This Row],[Svarbumbas svars
KB weight]],O49:P62,2,FALSE)</f>
        <v>#N/A</v>
      </c>
      <c r="J54" s="74" t="e">
        <f>Table1161449146851657680816162235101114[[#This Row],[Coefficient]]*Table1161449146851657680816162235101114[[#This Row],[Reizes Reps]]</f>
        <v>#N/A</v>
      </c>
      <c r="K54" s="75"/>
      <c r="L54" s="69"/>
      <c r="M54" s="76"/>
      <c r="N54" s="76"/>
    </row>
    <row r="55" spans="1:14" x14ac:dyDescent="0.3">
      <c r="A55" s="69"/>
      <c r="B55" s="70"/>
      <c r="C55" s="71"/>
      <c r="D55" s="69"/>
      <c r="E55" s="69"/>
      <c r="F55" s="72" t="s">
        <v>38</v>
      </c>
      <c r="G55" s="55"/>
      <c r="H55" s="73"/>
      <c r="I55" s="93" t="e">
        <f>VLOOKUP(Table1161449146851657680816162235101114[[#This Row],[Svarbumbas svars
KB weight]],O50:P63,2,FALSE)</f>
        <v>#N/A</v>
      </c>
      <c r="J55" s="74" t="e">
        <f>Table1161449146851657680816162235101114[[#This Row],[Coefficient]]*Table1161449146851657680816162235101114[[#This Row],[Reizes Reps]]</f>
        <v>#N/A</v>
      </c>
      <c r="K55" s="75"/>
      <c r="L55" s="69"/>
      <c r="M55" s="76"/>
      <c r="N55" s="76"/>
    </row>
    <row r="56" spans="1:14" x14ac:dyDescent="0.3">
      <c r="A56" s="69"/>
      <c r="B56" s="70"/>
      <c r="C56" s="71"/>
      <c r="D56" s="69"/>
      <c r="E56" s="69"/>
      <c r="F56" s="72" t="s">
        <v>39</v>
      </c>
      <c r="G56" s="55"/>
      <c r="H56" s="73"/>
      <c r="I56" s="93" t="e">
        <f>VLOOKUP(Table1161449146851657680816162235101114[[#This Row],[Svarbumbas svars
KB weight]],O51:P64,2,FALSE)</f>
        <v>#N/A</v>
      </c>
      <c r="J56" s="74" t="e">
        <f>Table1161449146851657680816162235101114[[#This Row],[Coefficient]]*Table1161449146851657680816162235101114[[#This Row],[Reizes Reps]]</f>
        <v>#N/A</v>
      </c>
      <c r="K56" s="75"/>
      <c r="L56" s="69"/>
      <c r="M56" s="76"/>
      <c r="N56" s="76"/>
    </row>
    <row r="57" spans="1:14" x14ac:dyDescent="0.3">
      <c r="A57" s="69"/>
      <c r="B57" s="70"/>
      <c r="C57" s="71"/>
      <c r="D57" s="69"/>
      <c r="E57" s="69"/>
      <c r="F57" s="72" t="s">
        <v>40</v>
      </c>
      <c r="G57" s="63"/>
      <c r="H57" s="73"/>
      <c r="I57" s="93" t="e">
        <f>VLOOKUP(Table1161449146851657680816162235101114[[#This Row],[Svarbumbas svars
KB weight]],O52:P65,2,FALSE)</f>
        <v>#N/A</v>
      </c>
      <c r="J57" s="74" t="e">
        <f>Table1161449146851657680816162235101114[[#This Row],[Coefficient]]*Table1161449146851657680816162235101114[[#This Row],[Reizes Reps]]</f>
        <v>#N/A</v>
      </c>
      <c r="K57" s="75"/>
      <c r="L57" s="69"/>
      <c r="M57" s="76"/>
      <c r="N57" s="76"/>
    </row>
    <row r="58" spans="1:14" x14ac:dyDescent="0.3">
      <c r="A58" s="77"/>
      <c r="B58" s="78"/>
      <c r="C58" s="79"/>
      <c r="D58" s="77"/>
      <c r="E58" s="77"/>
      <c r="F58" s="84" t="s">
        <v>41</v>
      </c>
      <c r="G58" s="79"/>
      <c r="H58" s="80"/>
      <c r="I58" s="80"/>
      <c r="J58" s="75" t="e">
        <f>J53+J54+J55+J56+J57</f>
        <v>#N/A</v>
      </c>
      <c r="K58" s="81"/>
      <c r="L58" s="77"/>
      <c r="M58" s="82"/>
      <c r="N58" s="82"/>
    </row>
  </sheetData>
  <mergeCells count="19">
    <mergeCell ref="F9:H9"/>
    <mergeCell ref="I9:M9"/>
    <mergeCell ref="F2:H2"/>
    <mergeCell ref="I2:M2"/>
    <mergeCell ref="F3:H3"/>
    <mergeCell ref="I3:M3"/>
    <mergeCell ref="I4:M4"/>
    <mergeCell ref="F5:H5"/>
    <mergeCell ref="I5:M5"/>
    <mergeCell ref="F6:H6"/>
    <mergeCell ref="I6:M6"/>
    <mergeCell ref="I7:M7"/>
    <mergeCell ref="F8:H8"/>
    <mergeCell ref="I8:M8"/>
    <mergeCell ref="F10:H10"/>
    <mergeCell ref="D11:E11"/>
    <mergeCell ref="F11:H11"/>
    <mergeCell ref="B13:E13"/>
    <mergeCell ref="O16:P16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C47F2-20E7-43A8-8BA1-4610A6755E25}">
  <dimension ref="A2:C26"/>
  <sheetViews>
    <sheetView topLeftCell="A7" workbookViewId="0">
      <selection activeCell="K19" sqref="K19"/>
    </sheetView>
  </sheetViews>
  <sheetFormatPr defaultRowHeight="14.4" x14ac:dyDescent="0.3"/>
  <cols>
    <col min="1" max="1" width="32.6640625" customWidth="1"/>
  </cols>
  <sheetData>
    <row r="2" spans="1:2" x14ac:dyDescent="0.3">
      <c r="A2" t="s">
        <v>102</v>
      </c>
      <c r="B2" t="s">
        <v>74</v>
      </c>
    </row>
    <row r="3" spans="1:2" x14ac:dyDescent="0.3">
      <c r="A3" t="s">
        <v>83</v>
      </c>
      <c r="B3" t="s">
        <v>82</v>
      </c>
    </row>
    <row r="4" spans="1:2" x14ac:dyDescent="0.3">
      <c r="A4" t="s">
        <v>79</v>
      </c>
      <c r="B4" t="s">
        <v>74</v>
      </c>
    </row>
    <row r="5" spans="1:2" x14ac:dyDescent="0.3">
      <c r="A5" t="s">
        <v>84</v>
      </c>
      <c r="B5" t="s">
        <v>82</v>
      </c>
    </row>
    <row r="6" spans="1:2" x14ac:dyDescent="0.3">
      <c r="A6" t="s">
        <v>85</v>
      </c>
      <c r="B6" t="s">
        <v>76</v>
      </c>
    </row>
    <row r="7" spans="1:2" x14ac:dyDescent="0.3">
      <c r="A7" t="s">
        <v>80</v>
      </c>
      <c r="B7" t="s">
        <v>76</v>
      </c>
    </row>
    <row r="8" spans="1:2" x14ac:dyDescent="0.3">
      <c r="A8" t="s">
        <v>86</v>
      </c>
      <c r="B8" t="s">
        <v>82</v>
      </c>
    </row>
    <row r="9" spans="1:2" x14ac:dyDescent="0.3">
      <c r="A9" t="s">
        <v>87</v>
      </c>
      <c r="B9" t="s">
        <v>82</v>
      </c>
    </row>
    <row r="10" spans="1:2" x14ac:dyDescent="0.3">
      <c r="A10" t="s">
        <v>95</v>
      </c>
      <c r="B10" t="s">
        <v>74</v>
      </c>
    </row>
    <row r="11" spans="1:2" x14ac:dyDescent="0.3">
      <c r="A11" t="s">
        <v>118</v>
      </c>
      <c r="B11" t="s">
        <v>74</v>
      </c>
    </row>
    <row r="12" spans="1:2" x14ac:dyDescent="0.3">
      <c r="A12" t="s">
        <v>119</v>
      </c>
      <c r="B12" t="s">
        <v>74</v>
      </c>
    </row>
    <row r="13" spans="1:2" x14ac:dyDescent="0.3">
      <c r="A13" t="s">
        <v>88</v>
      </c>
      <c r="B13" t="s">
        <v>82</v>
      </c>
    </row>
    <row r="14" spans="1:2" x14ac:dyDescent="0.3">
      <c r="A14" t="s">
        <v>89</v>
      </c>
      <c r="B14" t="s">
        <v>82</v>
      </c>
    </row>
    <row r="15" spans="1:2" x14ac:dyDescent="0.3">
      <c r="A15" t="s">
        <v>90</v>
      </c>
      <c r="B15" t="s">
        <v>82</v>
      </c>
    </row>
    <row r="16" spans="1:2" x14ac:dyDescent="0.3">
      <c r="A16" t="s">
        <v>77</v>
      </c>
      <c r="B16" t="s">
        <v>76</v>
      </c>
    </row>
    <row r="17" spans="1:3" x14ac:dyDescent="0.3">
      <c r="A17" t="s">
        <v>78</v>
      </c>
      <c r="B17" t="s">
        <v>76</v>
      </c>
      <c r="C17" t="s">
        <v>120</v>
      </c>
    </row>
    <row r="18" spans="1:3" x14ac:dyDescent="0.3">
      <c r="A18" t="s">
        <v>91</v>
      </c>
      <c r="B18" t="s">
        <v>82</v>
      </c>
    </row>
    <row r="19" spans="1:3" x14ac:dyDescent="0.3">
      <c r="A19" t="s">
        <v>92</v>
      </c>
      <c r="B19" t="s">
        <v>82</v>
      </c>
    </row>
    <row r="20" spans="1:3" x14ac:dyDescent="0.3">
      <c r="A20" t="s">
        <v>93</v>
      </c>
      <c r="B20" t="s">
        <v>82</v>
      </c>
    </row>
    <row r="21" spans="1:3" x14ac:dyDescent="0.3">
      <c r="A21" t="s">
        <v>94</v>
      </c>
      <c r="B21" t="s">
        <v>82</v>
      </c>
    </row>
    <row r="22" spans="1:3" x14ac:dyDescent="0.3">
      <c r="A22" t="s">
        <v>96</v>
      </c>
      <c r="B22" t="s">
        <v>98</v>
      </c>
    </row>
    <row r="23" spans="1:3" x14ac:dyDescent="0.3">
      <c r="A23" t="s">
        <v>99</v>
      </c>
      <c r="B23" t="s">
        <v>74</v>
      </c>
    </row>
    <row r="24" spans="1:3" x14ac:dyDescent="0.3">
      <c r="A24" t="s">
        <v>100</v>
      </c>
      <c r="B24" t="s">
        <v>74</v>
      </c>
    </row>
    <row r="25" spans="1:3" x14ac:dyDescent="0.3">
      <c r="A25" t="s">
        <v>81</v>
      </c>
      <c r="B25" t="s">
        <v>74</v>
      </c>
    </row>
    <row r="26" spans="1:3" x14ac:dyDescent="0.3">
      <c r="A26" t="s">
        <v>101</v>
      </c>
      <c r="B26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PARA-ATHLETES</vt:lpstr>
      <vt:lpstr>OPEN-MEN</vt:lpstr>
      <vt:lpstr>RESULTS</vt:lpstr>
      <vt:lpstr>OPEN-WOMEN</vt:lpstr>
      <vt:lpstr>U18M</vt:lpstr>
      <vt:lpstr>U18W</vt:lpstr>
      <vt:lpstr>VETERANS-MEN</vt:lpstr>
      <vt:lpstr>VETERANS-WOMEN</vt:lpstr>
      <vt:lpstr>PAYMENT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Vladislavs Voitehovičs</dc:creator>
  <cp:lastModifiedBy>Vladislavs Voitehovičs</cp:lastModifiedBy>
  <cp:lastPrinted>2025-07-11T12:01:10Z</cp:lastPrinted>
  <dcterms:created xsi:type="dcterms:W3CDTF">2024-05-08T05:41:19Z</dcterms:created>
  <dcterms:modified xsi:type="dcterms:W3CDTF">2025-07-13T05:45:35Z</dcterms:modified>
</cp:coreProperties>
</file>